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03"/>
  <workbookPr codeName="ThisWorkbook"/>
  <mc:AlternateContent xmlns:mc="http://schemas.openxmlformats.org/markup-compatibility/2006">
    <mc:Choice Requires="x15">
      <x15ac:absPath xmlns:x15ac="http://schemas.microsoft.com/office/spreadsheetml/2010/11/ac" url="Z:\Projets LRING\635.24 Piscine Bougainville Marseille\00.COMMUN\00.LRING\05.DCE\RENDU 2025-07-03\"/>
    </mc:Choice>
  </mc:AlternateContent>
  <xr:revisionPtr revIDLastSave="0" documentId="13_ncr:1_{6BCEFBCC-76F1-46DF-9796-2BAA1C155069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DPGF 01 " sheetId="1" r:id="rId1"/>
  </sheets>
  <definedNames>
    <definedName name="_Toc185404836" localSheetId="0">'DPGF 01 '!$B$297</definedName>
    <definedName name="_Toc277084638" localSheetId="0">'DPGF 01 '!#REF!</definedName>
    <definedName name="_Toc283740344" localSheetId="0">'DPGF 01 '!#REF!</definedName>
    <definedName name="_Toc508379018" localSheetId="0">'DPGF 01 '!#REF!</definedName>
    <definedName name="_Toc508379020" localSheetId="0">'DPGF 01 '!#REF!</definedName>
    <definedName name="_Toc508379021" localSheetId="0">'DPGF 01 '!#REF!</definedName>
    <definedName name="_Toc508379024" localSheetId="0">'DPGF 01 '!#REF!</definedName>
    <definedName name="_Toc74562634" localSheetId="0">'DPGF 01 '!$B$319</definedName>
    <definedName name="_xlnm.Print_Area" localSheetId="0">'DPGF 01 '!$A$1:$H$341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94" i="1" l="1"/>
  <c r="D290" i="1"/>
  <c r="D289" i="1"/>
  <c r="D178" i="1"/>
  <c r="D157" i="1"/>
  <c r="D132" i="1"/>
  <c r="D306" i="1" s="1"/>
  <c r="D58" i="1" l="1"/>
  <c r="D91" i="1"/>
  <c r="D156" i="1"/>
  <c r="D133" i="1"/>
  <c r="D97" i="1"/>
  <c r="D96" i="1"/>
  <c r="D77" i="1"/>
  <c r="D72" i="1"/>
  <c r="D307" i="1"/>
  <c r="D331" i="1" l="1"/>
  <c r="D329" i="1"/>
  <c r="D330" i="1" l="1"/>
  <c r="D310" i="1"/>
  <c r="D141" i="1"/>
  <c r="D29" i="1"/>
  <c r="D31" i="1" s="1"/>
  <c r="D27" i="1"/>
  <c r="D47" i="1" l="1"/>
  <c r="D48" i="1" s="1"/>
  <c r="D51" i="1"/>
  <c r="D52" i="1" s="1"/>
  <c r="D309" i="1" l="1"/>
  <c r="D318" i="1"/>
  <c r="D249" i="1"/>
  <c r="D248" i="1" s="1"/>
  <c r="D26" i="1"/>
  <c r="D314" i="1"/>
  <c r="D308" i="1"/>
  <c r="D279" i="1"/>
  <c r="D283" i="1"/>
  <c r="D266" i="1"/>
  <c r="D202" i="1"/>
  <c r="D212" i="1"/>
  <c r="D222" i="1"/>
  <c r="D194" i="1"/>
  <c r="D146" i="1" l="1"/>
  <c r="D128" i="1"/>
  <c r="D272" i="1" l="1"/>
  <c r="D255" i="1"/>
  <c r="D242" i="1"/>
  <c r="D207" i="1"/>
  <c r="D184" i="1"/>
  <c r="D168" i="1"/>
  <c r="D151" i="1"/>
  <c r="D43" i="1"/>
  <c r="D278" i="1"/>
  <c r="D232" i="1" l="1"/>
  <c r="D123" i="1" l="1"/>
  <c r="D82" i="1"/>
  <c r="D247" i="1"/>
  <c r="D227" i="1"/>
  <c r="D87" i="1"/>
  <c r="D260" i="1"/>
  <c r="D189" i="1"/>
  <c r="D110" i="1"/>
  <c r="D105" i="1"/>
  <c r="D217" i="1" l="1"/>
  <c r="D326" i="1" l="1"/>
  <c r="D118" i="1" l="1"/>
  <c r="D63" i="1"/>
</calcChain>
</file>

<file path=xl/sharedStrings.xml><?xml version="1.0" encoding="utf-8"?>
<sst xmlns="http://schemas.openxmlformats.org/spreadsheetml/2006/main" count="476" uniqueCount="172">
  <si>
    <t>LRING-Piscine Bougainville</t>
  </si>
  <si>
    <t>MARSEILLE</t>
  </si>
  <si>
    <t>DCE ind1</t>
  </si>
  <si>
    <t>LOT : 1-SOUTENEMENTS - TERRASSEMENTS - RENFORCEMENT DE SOL-INSTALLATIONS DE CHANTIER - GROS ŒUVRE – FAÇADES EN PIERRE</t>
  </si>
  <si>
    <t>N° art.</t>
  </si>
  <si>
    <t>Désignation des ouvrages</t>
  </si>
  <si>
    <t>U</t>
  </si>
  <si>
    <t>Quantités MOE</t>
  </si>
  <si>
    <t>Quantités entreprise</t>
  </si>
  <si>
    <t xml:space="preserve">Prix Unitaire </t>
  </si>
  <si>
    <t>Montants HT €</t>
  </si>
  <si>
    <t>S/total</t>
  </si>
  <si>
    <t>NOTA</t>
  </si>
  <si>
    <t xml:space="preserve">Les surfaces,linéaires et quantités ci-dessous, ne sont données qu'à titre indicatif , pour permettre à l'entrepreneur de valoriser son offre. L'entrepreneur doit cependant les vérifier et en prendre l'entière responsabilité. </t>
  </si>
  <si>
    <t>Le marché sera passé à prix global et forfaitaire. L'entreprise devra chiffrer toutes les prestations nécessaires au bon achèvement de l'ouvrage et ne pourra pas se prévaloir d'une omission de ce document.</t>
  </si>
  <si>
    <t xml:space="preserve">GROS ŒUVRE </t>
  </si>
  <si>
    <t>5-1 INSTALLATIONS DE CHANTIER ET TRAVAUX PREPARATOIRES</t>
  </si>
  <si>
    <t>5-1-1 Constat d'état des lieux et huissier</t>
  </si>
  <si>
    <t xml:space="preserve">5-1-2 Installation de chantier suivant PGC avec raccordement et réseaux </t>
  </si>
  <si>
    <t>5-1-3 Implantation et piquetage</t>
  </si>
  <si>
    <t>5-1-4 Surveillance des ouvrages de la RTM (GO + rails)</t>
  </si>
  <si>
    <t>*Mise en place de l'instrumentation</t>
  </si>
  <si>
    <t>F</t>
  </si>
  <si>
    <t xml:space="preserve">*Suivi </t>
  </si>
  <si>
    <t>mois</t>
  </si>
  <si>
    <t>5-1-5 Instrumentation ouvrages ZIG</t>
  </si>
  <si>
    <t xml:space="preserve">5-1-6 Diag des avoisinants </t>
  </si>
  <si>
    <t>5-1-7  Etudes géotechniques (G3)</t>
  </si>
  <si>
    <t>5-1-8 Etudes d'exécution des structures de gros-œuvre</t>
  </si>
  <si>
    <t>Sous-total 5-1</t>
  </si>
  <si>
    <t>5-2 TERRASSEMENTS ET SOUTENEMENTS</t>
  </si>
  <si>
    <t>5-2-1 Paroi berlinoise</t>
  </si>
  <si>
    <t>m²</t>
  </si>
  <si>
    <t xml:space="preserve">5-2-2 Purge des vestiges </t>
  </si>
  <si>
    <t>m³</t>
  </si>
  <si>
    <t>5-2-3 Terrassements généraux</t>
  </si>
  <si>
    <t>5-2-4 Terrassements complémentaires</t>
  </si>
  <si>
    <t>5-2-5 Remblais autour du bâtiment</t>
  </si>
  <si>
    <t xml:space="preserve">5-2-6 Evacuation et transport des terres </t>
  </si>
  <si>
    <t xml:space="preserve">*gestion des terres inertes et non inertes </t>
  </si>
  <si>
    <t>ens</t>
  </si>
  <si>
    <t>5-2-7 Pompage des eaux</t>
  </si>
  <si>
    <t>Sous-total 5-2</t>
  </si>
  <si>
    <t>5-3 FONDATIONS/DALLAGE</t>
  </si>
  <si>
    <t>5-3-1Renforcement de sol par inclusions rigides yc recapage des CMC</t>
  </si>
  <si>
    <t>5-3-2 Gros béton-Redan</t>
  </si>
  <si>
    <t>5-3-3 Radier</t>
  </si>
  <si>
    <t xml:space="preserve">  *béton</t>
  </si>
  <si>
    <t>*acier</t>
  </si>
  <si>
    <t>kg</t>
  </si>
  <si>
    <t>5-3-4 Semelles filantes et isolées</t>
  </si>
  <si>
    <t>Semelles filantes</t>
  </si>
  <si>
    <t>* Béton</t>
  </si>
  <si>
    <t>* Acier HA</t>
  </si>
  <si>
    <t>Kg</t>
  </si>
  <si>
    <t>Semelles isolées</t>
  </si>
  <si>
    <t>* Blindage</t>
  </si>
  <si>
    <t>5-3-5 Longrines BA</t>
  </si>
  <si>
    <t xml:space="preserve">* Béton </t>
  </si>
  <si>
    <t xml:space="preserve">* Coffrage </t>
  </si>
  <si>
    <t>* Aciers ha+TS</t>
  </si>
  <si>
    <t>5-3-6 Plancher bas porté</t>
  </si>
  <si>
    <t>* Acier HA +TS</t>
  </si>
  <si>
    <t>Sous-total 5-3</t>
  </si>
  <si>
    <t>5-4 INFRASTRUCTURE</t>
  </si>
  <si>
    <t xml:space="preserve">Verticaux: </t>
  </si>
  <si>
    <t>5-4-1 Voiles béton armé extérieurs (yc prémurs) contre terre</t>
  </si>
  <si>
    <t>* Coffrage</t>
  </si>
  <si>
    <t>* Acier HA+TS</t>
  </si>
  <si>
    <t>5-4-2 Voiles de soubassement</t>
  </si>
  <si>
    <t xml:space="preserve">5-4-3 Voiles béton armé </t>
  </si>
  <si>
    <t>Voiles de piscine</t>
  </si>
  <si>
    <t>Repose pied piscine</t>
  </si>
  <si>
    <t>5-4-4 Voile BA teinté</t>
  </si>
  <si>
    <t>* Surépaisseur béton pour finition sablé</t>
  </si>
  <si>
    <t>* Finition sablé</t>
  </si>
  <si>
    <t>5-4-5 Murs maçonnerie finition très soignée</t>
  </si>
  <si>
    <t>5-4-6 Poteaux de soubassement</t>
  </si>
  <si>
    <t xml:space="preserve">5-4-7 Poteaux BA </t>
  </si>
  <si>
    <t>Sous-total 5-4 (1-7)</t>
  </si>
  <si>
    <t xml:space="preserve">Horizontaux: </t>
  </si>
  <si>
    <t>5-4-8 Dalle pleine en béton armé</t>
  </si>
  <si>
    <t>PB RDJ</t>
  </si>
  <si>
    <t>5-4-9 Poutres, linteaux et consoles - Béton armé</t>
  </si>
  <si>
    <t>Poutres détail autours des bassins</t>
  </si>
  <si>
    <t>Sous-total 5-4 (8-9)</t>
  </si>
  <si>
    <t>5-5 CUVELAGE - Etanchéité Extrados</t>
  </si>
  <si>
    <t>Cuvelage étanche type Sikaproof radier</t>
  </si>
  <si>
    <t>Cuvelage étanche type Sikaproof voiles</t>
  </si>
  <si>
    <t>Sous-total  5-5</t>
  </si>
  <si>
    <t>5-6 SUPERSTRUCTURE</t>
  </si>
  <si>
    <t xml:space="preserve">5-6-1 Voile BA courant </t>
  </si>
  <si>
    <t>Voile BA non porteur</t>
  </si>
  <si>
    <t>5-6-2 Poutre Voile BA</t>
  </si>
  <si>
    <t>5-6-3 Voile BA teinté</t>
  </si>
  <si>
    <t>5-6-4 Murs maçonnerie finition très soignée</t>
  </si>
  <si>
    <t>Murs maçonnerie finition très soignée avec soubassement BA</t>
  </si>
  <si>
    <t>5-6-5 Murs en pierre</t>
  </si>
  <si>
    <t>Mur pierre yc chainages ép 40cm</t>
  </si>
  <si>
    <t>* Pierre</t>
  </si>
  <si>
    <t>* Traitement imperméable</t>
  </si>
  <si>
    <t>Mur pierre yc chainages ép 30cm</t>
  </si>
  <si>
    <t>Mur pierre yc chainage ép.20cm</t>
  </si>
  <si>
    <t>Moucharabieh pierre</t>
  </si>
  <si>
    <t>Lasure anti-graffiti pierre en façade</t>
  </si>
  <si>
    <t xml:space="preserve">5-6-6 Poteaux BA </t>
  </si>
  <si>
    <t>5-6-7 Poteaux BA teintés int</t>
  </si>
  <si>
    <t>Poteaux BA teintés ext</t>
  </si>
  <si>
    <t>Sous-total 5-6 (1-7)</t>
  </si>
  <si>
    <t>5-6-8 Dalle pleine en béton armé</t>
  </si>
  <si>
    <t>Dalle pleine en béton armé ép: 16cm</t>
  </si>
  <si>
    <t>Dalle pleine en béton armé ép: 20cm</t>
  </si>
  <si>
    <t>Dalle pleine en béton armé ép: 22cm</t>
  </si>
  <si>
    <t xml:space="preserve"> Dalle pleine en béton armé ép: 23cm</t>
  </si>
  <si>
    <t>Dalle pleine en béton armé ép: 25cm</t>
  </si>
  <si>
    <t>Dalle pleine en béton armé ép: 27cm</t>
  </si>
  <si>
    <t>Dalle pleine en béton armé ép: 28cm</t>
  </si>
  <si>
    <t>5-6-9 DAP</t>
  </si>
  <si>
    <t>* DAP 12+5</t>
  </si>
  <si>
    <t>* DAP 16+5</t>
  </si>
  <si>
    <t>* DAP 24+5</t>
  </si>
  <si>
    <t>5-6-10 Poutres, linteaux et consoles - Béton armé</t>
  </si>
  <si>
    <t>5-6-11 Poutres, linteaux et consoles - Béton armé teinté</t>
  </si>
  <si>
    <t>* Béton teinté</t>
  </si>
  <si>
    <t>Poutres en U - Béton armé teinté</t>
  </si>
  <si>
    <t>5-6-12 Poutres BA précontraintes à section variable teintées</t>
  </si>
  <si>
    <t>* Précontrainte</t>
  </si>
  <si>
    <t>5-6-13 Poutres BA précontraintes</t>
  </si>
  <si>
    <t>5-6-14 Poutre BA avec coffrage perdu pierre</t>
  </si>
  <si>
    <t>* Coffrage pierre une face</t>
  </si>
  <si>
    <t xml:space="preserve">5-6-15 Charpente métallique </t>
  </si>
  <si>
    <t xml:space="preserve">Option "Neuf" </t>
  </si>
  <si>
    <t>CTA</t>
  </si>
  <si>
    <t>*Acier</t>
  </si>
  <si>
    <t>*Fixations</t>
  </si>
  <si>
    <t>*Peinture Intumescente</t>
  </si>
  <si>
    <t>Patio technique</t>
  </si>
  <si>
    <t>OU</t>
  </si>
  <si>
    <t>Option "Réemploi"</t>
  </si>
  <si>
    <t xml:space="preserve">5-6-16 Ancrage et scellement de la charpente métallique  </t>
  </si>
  <si>
    <t>u</t>
  </si>
  <si>
    <t>Sous-total  5-6 (8-16)</t>
  </si>
  <si>
    <t xml:space="preserve">5-7 Ouvrages divers </t>
  </si>
  <si>
    <t>5-7-1 Drain périphérique</t>
  </si>
  <si>
    <t>ml</t>
  </si>
  <si>
    <t>5-7-2 Réseaux sous dallage (à confirmer)</t>
  </si>
  <si>
    <t>*Réseaux sous-dallages EU-EV-EP</t>
  </si>
  <si>
    <t xml:space="preserve">5-7-3 Fosses pour lots techniques </t>
  </si>
  <si>
    <t>5-7-4 Isolant sous plancher bas/radier</t>
  </si>
  <si>
    <t>5-7-5 Isolant derrière les voiles enterrés</t>
  </si>
  <si>
    <t>5-7-6 Réservations pour isolant (thermo pointillé)</t>
  </si>
  <si>
    <t>5-7-7 Lasure anti-graffitis sur BA</t>
  </si>
  <si>
    <t xml:space="preserve">5-7-8 Protection des béton interieurs </t>
  </si>
  <si>
    <t>5-7-9 Mobilier BA (Bancs, Plots de départs en BA) (interieur)</t>
  </si>
  <si>
    <t xml:space="preserve">5-7-10 Bancs exterieurs </t>
  </si>
  <si>
    <t xml:space="preserve">5-7-11 Banque d’accueil </t>
  </si>
  <si>
    <t>5-7-12 Escaliers en béton armé</t>
  </si>
  <si>
    <t>*Escalier classique avec traitement bouchardé</t>
  </si>
  <si>
    <t>*Escalier archi béton teinté avec traitement bouchardé + garde corps béton teinté</t>
  </si>
  <si>
    <t>5-7-13 Coiffe béton teinté yc fixations</t>
  </si>
  <si>
    <t>5-7-14 Chape béton lissée protection d'étanchéité</t>
  </si>
  <si>
    <t>5-7-15 Chape en toiture</t>
  </si>
  <si>
    <t xml:space="preserve">5-7-16 Traitement joint de dilatation + couvre joint (ext et int)  - Linéaire </t>
  </si>
  <si>
    <t xml:space="preserve">5-7-17 Plots pour locaux techniques </t>
  </si>
  <si>
    <t>5-7-18 Cadre CTA</t>
  </si>
  <si>
    <t>5-7-19 Seuils</t>
  </si>
  <si>
    <t>5-7-20 Poses, calages, scellements et calfeutrements</t>
  </si>
  <si>
    <t>5-7-21 Trous, rebouchage des réservations, saignées, raccords</t>
  </si>
  <si>
    <t>Sous-total 5-7</t>
  </si>
  <si>
    <t xml:space="preserve">MONTANT TOTAL H.T LOT N° 01 GO </t>
  </si>
  <si>
    <t>T.V.A: 20 %</t>
  </si>
  <si>
    <t>MONTANT TOTAL T.T.C LOT N° 01 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</si>
</sst>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8" formatCode="#,##0.00\ &quot;€&quot;;[Red]\-#,##0.00\ &quot;€&quot;"/>
    <numFmt numFmtId="164" formatCode="_-* #,##0.00\ _€_-;\-* #,##0.00\ _€_-;_-* &quot;-&quot;??\ _€_-;_-@_-"/>
    <numFmt numFmtId="165" formatCode="#,##0&quot;F&quot;;\ \-#,##0&quot;F&quot;"/>
    <numFmt numFmtId="166" formatCode="_-* #,##0.00\ _F_-;\-* #,##0.00\ _F_-;_-* &quot;-&quot;??\ _F_-;_-@_-"/>
    <numFmt numFmtId="167" formatCode="_-* #,##0.00\ [$€-1]_-;\-* #,##0.00\ [$€-1]_-;_-* &quot;-&quot;??\ [$€-1]_-"/>
    <numFmt numFmtId="168" formatCode="#,##0.00\ [$€];[Red]\-#,##0.00\ [$€]"/>
    <numFmt numFmtId="169" formatCode="#,##0.000;[Red]\-#,##0.000"/>
    <numFmt numFmtId="170" formatCode="#,##0.00\ &quot;F&quot;;[Red]\-#,##0.00\ &quot;F&quot;"/>
    <numFmt numFmtId="171" formatCode="0.0%"/>
  </numFmts>
  <fonts count="46"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sz val="8"/>
      <name val="MS Sans Serif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8"/>
      <color rgb="FFFF0000"/>
      <name val="Arial"/>
      <family val="2"/>
    </font>
    <font>
      <sz val="8"/>
      <color theme="1"/>
      <name val="Arial"/>
      <family val="2"/>
    </font>
    <font>
      <sz val="11"/>
      <color theme="0"/>
      <name val="Calibri"/>
      <family val="2"/>
      <scheme val="minor"/>
    </font>
    <font>
      <sz val="8"/>
      <color theme="0"/>
      <name val="Arial"/>
      <family val="2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9"/>
      <color indexed="8"/>
      <name val="Arial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2"/>
      <color indexed="8"/>
      <name val="Arial"/>
      <family val="2"/>
    </font>
    <font>
      <sz val="11"/>
      <color indexed="62"/>
      <name val="Calibri"/>
      <family val="2"/>
    </font>
    <font>
      <sz val="10"/>
      <name val="Courier"/>
      <family val="3"/>
    </font>
    <font>
      <sz val="11"/>
      <color indexed="20"/>
      <name val="Calibri"/>
      <family val="2"/>
    </font>
    <font>
      <sz val="10"/>
      <name val="Geneva"/>
      <family val="2"/>
    </font>
    <font>
      <sz val="11"/>
      <color indexed="60"/>
      <name val="Calibri"/>
      <family val="2"/>
    </font>
    <font>
      <sz val="10"/>
      <name val="Times New Roman"/>
      <family val="1"/>
    </font>
    <font>
      <sz val="10"/>
      <name val="Verdana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0"/>
      <name val="Arial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name val="Calibri"/>
      <family val="2"/>
      <scheme val="minor"/>
    </font>
    <font>
      <b/>
      <sz val="8"/>
      <color rgb="FFFF0000"/>
      <name val="Arial"/>
      <family val="2"/>
    </font>
    <font>
      <sz val="9.5"/>
      <name val="Arial"/>
      <family val="2"/>
    </font>
    <font>
      <b/>
      <u/>
      <sz val="8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9"/>
        <bgColor indexed="64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</fills>
  <borders count="4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13">
    <xf numFmtId="0" fontId="0" fillId="0" borderId="0"/>
    <xf numFmtId="0" fontId="4" fillId="0" borderId="0" applyAlignment="0">
      <alignment vertical="top" wrapText="1"/>
      <protection locked="0"/>
    </xf>
    <xf numFmtId="164" fontId="7" fillId="0" borderId="0" applyFont="0" applyFill="0" applyBorder="0" applyAlignment="0" applyProtection="0"/>
    <xf numFmtId="0" fontId="7" fillId="0" borderId="0"/>
    <xf numFmtId="0" fontId="7" fillId="0" borderId="0"/>
    <xf numFmtId="166" fontId="7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49" fontId="17" fillId="20" borderId="0">
      <alignment horizontal="left" vertical="top" wrapText="1"/>
    </xf>
    <xf numFmtId="0" fontId="18" fillId="0" borderId="0" applyNumberFormat="0" applyFill="0" applyBorder="0" applyAlignment="0" applyProtection="0"/>
    <xf numFmtId="0" fontId="19" fillId="21" borderId="32" applyNumberFormat="0" applyAlignment="0" applyProtection="0"/>
    <xf numFmtId="0" fontId="20" fillId="0" borderId="33" applyNumberFormat="0" applyFill="0" applyAlignment="0" applyProtection="0"/>
    <xf numFmtId="49" fontId="21" fillId="22" borderId="0">
      <alignment horizontal="left" vertical="top" wrapText="1"/>
    </xf>
    <xf numFmtId="49" fontId="21" fillId="20" borderId="10">
      <alignment horizontal="left" vertical="top" wrapText="1"/>
    </xf>
    <xf numFmtId="49" fontId="21" fillId="20" borderId="10">
      <alignment horizontal="left" vertical="top" wrapText="1"/>
    </xf>
    <xf numFmtId="0" fontId="7" fillId="23" borderId="34" applyNumberFormat="0" applyFont="0" applyAlignment="0" applyProtection="0"/>
    <xf numFmtId="0" fontId="22" fillId="7" borderId="32" applyNumberFormat="0" applyAlignment="0" applyProtection="0"/>
    <xf numFmtId="167" fontId="7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0" fontId="24" fillId="3" borderId="0" applyNumberFormat="0" applyBorder="0" applyAlignment="0" applyProtection="0"/>
    <xf numFmtId="169" fontId="7" fillId="0" borderId="0" applyFill="0" applyBorder="0"/>
    <xf numFmtId="169" fontId="7" fillId="0" borderId="0" applyFill="0" applyBorder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4" fontId="25" fillId="0" borderId="0" applyFont="0" applyFill="0" applyBorder="0" applyAlignment="0" applyProtection="0"/>
    <xf numFmtId="170" fontId="25" fillId="0" borderId="0" applyFont="0" applyFill="0" applyBorder="0" applyAlignment="0" applyProtection="0"/>
    <xf numFmtId="0" fontId="26" fillId="24" borderId="0" applyNumberFormat="0" applyBorder="0" applyAlignment="0" applyProtection="0"/>
    <xf numFmtId="0" fontId="7" fillId="0" borderId="0"/>
    <xf numFmtId="0" fontId="7" fillId="0" borderId="0"/>
    <xf numFmtId="0" fontId="27" fillId="0" borderId="0"/>
    <xf numFmtId="0" fontId="14" fillId="0" borderId="0"/>
    <xf numFmtId="0" fontId="14" fillId="0" borderId="0"/>
    <xf numFmtId="0" fontId="14" fillId="0" borderId="0"/>
    <xf numFmtId="0" fontId="7" fillId="0" borderId="0"/>
    <xf numFmtId="0" fontId="28" fillId="0" borderId="0"/>
    <xf numFmtId="0" fontId="23" fillId="0" borderId="0"/>
    <xf numFmtId="171" fontId="7" fillId="0" borderId="0" applyFill="0" applyBorder="0">
      <alignment horizontal="center" vertical="center"/>
    </xf>
    <xf numFmtId="171" fontId="7" fillId="0" borderId="0" applyFill="0" applyBorder="0">
      <alignment horizontal="center" vertical="center"/>
    </xf>
    <xf numFmtId="9" fontId="7" fillId="0" borderId="0" applyFont="0" applyFill="0" applyBorder="0" applyAlignment="0" applyProtection="0"/>
    <xf numFmtId="9" fontId="7" fillId="0" borderId="0" applyFill="0" applyBorder="0">
      <alignment horizontal="center" vertical="center"/>
    </xf>
    <xf numFmtId="9" fontId="7" fillId="0" borderId="0" applyFill="0" applyBorder="0">
      <alignment horizontal="center" vertical="center"/>
    </xf>
    <xf numFmtId="0" fontId="7" fillId="0" borderId="31" applyBorder="0">
      <alignment horizontal="left" indent="2"/>
    </xf>
    <xf numFmtId="0" fontId="7" fillId="0" borderId="31" applyBorder="0">
      <alignment horizontal="left" indent="2"/>
    </xf>
    <xf numFmtId="0" fontId="29" fillId="4" borderId="0" applyNumberFormat="0" applyBorder="0" applyAlignment="0" applyProtection="0"/>
    <xf numFmtId="0" fontId="30" fillId="21" borderId="35" applyNumberFormat="0" applyAlignment="0" applyProtection="0"/>
    <xf numFmtId="0" fontId="31" fillId="0" borderId="36">
      <alignment vertical="top"/>
    </xf>
    <xf numFmtId="49" fontId="7" fillId="0" borderId="30" applyFill="0" applyBorder="0">
      <alignment horizontal="left" vertical="top" wrapText="1"/>
      <protection locked="0"/>
    </xf>
    <xf numFmtId="49" fontId="7" fillId="0" borderId="30" applyFill="0" applyBorder="0">
      <alignment horizontal="left" vertical="top" wrapText="1"/>
      <protection locked="0"/>
    </xf>
    <xf numFmtId="0" fontId="32" fillId="0" borderId="0" applyNumberFormat="0" applyFill="0" applyBorder="0" applyAlignment="0" applyProtection="0"/>
    <xf numFmtId="49" fontId="7" fillId="0" borderId="0" applyFill="0" applyBorder="0">
      <alignment horizontal="left" vertical="top" wrapText="1" indent="1"/>
      <protection locked="0"/>
    </xf>
    <xf numFmtId="49" fontId="7" fillId="0" borderId="0" applyFill="0" applyBorder="0">
      <alignment horizontal="left" vertical="top" wrapText="1" indent="1"/>
      <protection locked="0"/>
    </xf>
    <xf numFmtId="0" fontId="33" fillId="0" borderId="0" applyNumberFormat="0" applyFill="0" applyBorder="0" applyAlignment="0" applyProtection="0"/>
    <xf numFmtId="49" fontId="34" fillId="22" borderId="0">
      <alignment horizontal="left" vertical="top" wrapText="1"/>
    </xf>
    <xf numFmtId="0" fontId="35" fillId="0" borderId="37" applyNumberFormat="0" applyFill="0" applyAlignment="0" applyProtection="0"/>
    <xf numFmtId="0" fontId="36" fillId="0" borderId="38" applyNumberFormat="0" applyFill="0" applyAlignment="0" applyProtection="0"/>
    <xf numFmtId="0" fontId="37" fillId="0" borderId="39" applyNumberFormat="0" applyFill="0" applyAlignment="0" applyProtection="0"/>
    <xf numFmtId="0" fontId="37" fillId="0" borderId="0" applyNumberFormat="0" applyFill="0" applyBorder="0" applyAlignment="0" applyProtection="0"/>
    <xf numFmtId="0" fontId="38" fillId="0" borderId="40" applyNumberFormat="0" applyFill="0" applyAlignment="0" applyProtection="0"/>
    <xf numFmtId="0" fontId="39" fillId="25" borderId="41" applyNumberFormat="0" applyAlignment="0" applyProtection="0"/>
    <xf numFmtId="49" fontId="44" fillId="0" borderId="0" applyNumberFormat="0" applyFill="0" applyBorder="0">
      <alignment horizontal="left" vertical="top" wrapText="1" indent="2"/>
    </xf>
  </cellStyleXfs>
  <cellXfs count="154">
    <xf numFmtId="0" fontId="0" fillId="0" borderId="0" xfId="0"/>
    <xf numFmtId="0" fontId="1" fillId="0" borderId="0" xfId="0" applyFont="1" applyProtection="1">
      <protection locked="0"/>
    </xf>
    <xf numFmtId="2" fontId="2" fillId="0" borderId="23" xfId="2" applyNumberFormat="1" applyFont="1" applyFill="1" applyBorder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0" fontId="10" fillId="0" borderId="0" xfId="0" applyFont="1"/>
    <xf numFmtId="0" fontId="11" fillId="0" borderId="0" xfId="0" applyFont="1" applyProtection="1">
      <protection locked="0"/>
    </xf>
    <xf numFmtId="3" fontId="0" fillId="0" borderId="0" xfId="0" applyNumberFormat="1"/>
    <xf numFmtId="0" fontId="12" fillId="0" borderId="0" xfId="0" applyFont="1"/>
    <xf numFmtId="0" fontId="13" fillId="0" borderId="0" xfId="0" applyFont="1"/>
    <xf numFmtId="0" fontId="8" fillId="0" borderId="0" xfId="0" applyFont="1" applyProtection="1">
      <protection locked="0"/>
    </xf>
    <xf numFmtId="10" fontId="12" fillId="0" borderId="0" xfId="0" applyNumberFormat="1" applyFont="1" applyAlignment="1">
      <alignment horizontal="center"/>
    </xf>
    <xf numFmtId="4" fontId="12" fillId="0" borderId="0" xfId="0" applyNumberFormat="1" applyFont="1"/>
    <xf numFmtId="4" fontId="0" fillId="0" borderId="0" xfId="0" applyNumberFormat="1"/>
    <xf numFmtId="9" fontId="0" fillId="0" borderId="0" xfId="6" applyFont="1" applyFill="1"/>
    <xf numFmtId="9" fontId="12" fillId="0" borderId="0" xfId="6" applyFont="1" applyFill="1" applyBorder="1"/>
    <xf numFmtId="4" fontId="12" fillId="0" borderId="0" xfId="0" quotePrefix="1" applyNumberFormat="1" applyFont="1"/>
    <xf numFmtId="4" fontId="2" fillId="0" borderId="23" xfId="2" applyNumberFormat="1" applyFont="1" applyFill="1" applyBorder="1" applyAlignment="1" applyProtection="1">
      <alignment horizontal="center" vertical="center"/>
      <protection locked="0"/>
    </xf>
    <xf numFmtId="4" fontId="2" fillId="0" borderId="3" xfId="5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/>
    </xf>
    <xf numFmtId="0" fontId="40" fillId="0" borderId="0" xfId="0" applyFont="1" applyAlignment="1">
      <alignment horizontal="center"/>
    </xf>
    <xf numFmtId="1" fontId="40" fillId="0" borderId="0" xfId="0" applyNumberFormat="1" applyFont="1" applyAlignment="1">
      <alignment horizontal="center"/>
    </xf>
    <xf numFmtId="4" fontId="0" fillId="0" borderId="0" xfId="0" applyNumberFormat="1" applyAlignment="1">
      <alignment horizontal="center"/>
    </xf>
    <xf numFmtId="0" fontId="9" fillId="0" borderId="0" xfId="0" applyFont="1" applyAlignment="1" applyProtection="1">
      <alignment horizontal="center"/>
      <protection locked="0"/>
    </xf>
    <xf numFmtId="0" fontId="41" fillId="0" borderId="0" xfId="0" applyFont="1" applyProtection="1">
      <protection locked="0"/>
    </xf>
    <xf numFmtId="8" fontId="40" fillId="0" borderId="0" xfId="0" applyNumberFormat="1" applyFont="1" applyAlignment="1">
      <alignment horizontal="center"/>
    </xf>
    <xf numFmtId="10" fontId="0" fillId="0" borderId="0" xfId="0" applyNumberFormat="1" applyAlignment="1">
      <alignment horizontal="center"/>
    </xf>
    <xf numFmtId="4" fontId="2" fillId="0" borderId="3" xfId="5" applyNumberFormat="1" applyFont="1" applyFill="1" applyBorder="1" applyAlignment="1" applyProtection="1">
      <alignment vertical="center"/>
      <protection locked="0"/>
    </xf>
    <xf numFmtId="165" fontId="1" fillId="0" borderId="0" xfId="0" applyNumberFormat="1" applyFont="1" applyProtection="1">
      <protection locked="0"/>
    </xf>
    <xf numFmtId="165" fontId="2" fillId="0" borderId="0" xfId="0" applyNumberFormat="1" applyFont="1" applyAlignment="1" applyProtection="1">
      <alignment horizontal="center" vertical="center"/>
      <protection locked="0"/>
    </xf>
    <xf numFmtId="4" fontId="2" fillId="0" borderId="0" xfId="0" applyNumberFormat="1" applyFont="1" applyAlignment="1" applyProtection="1">
      <alignment horizontal="center" vertical="center"/>
      <protection locked="0"/>
    </xf>
    <xf numFmtId="165" fontId="2" fillId="0" borderId="0" xfId="0" applyNumberFormat="1" applyFont="1" applyProtection="1">
      <protection locked="0"/>
    </xf>
    <xf numFmtId="4" fontId="2" fillId="0" borderId="0" xfId="0" applyNumberFormat="1" applyFont="1" applyProtection="1">
      <protection locked="0"/>
    </xf>
    <xf numFmtId="14" fontId="3" fillId="0" borderId="0" xfId="0" applyNumberFormat="1" applyFont="1" applyAlignment="1" applyProtection="1">
      <alignment horizontal="right"/>
      <protection locked="0"/>
    </xf>
    <xf numFmtId="3" fontId="3" fillId="0" borderId="0" xfId="0" applyNumberFormat="1" applyFont="1" applyAlignment="1" applyProtection="1">
      <alignment horizontal="right"/>
      <protection locked="0"/>
    </xf>
    <xf numFmtId="3" fontId="2" fillId="0" borderId="0" xfId="0" applyNumberFormat="1" applyFont="1" applyProtection="1">
      <protection locked="0"/>
    </xf>
    <xf numFmtId="165" fontId="3" fillId="0" borderId="0" xfId="0" applyNumberFormat="1" applyFont="1" applyProtection="1">
      <protection locked="0"/>
    </xf>
    <xf numFmtId="165" fontId="3" fillId="0" borderId="0" xfId="0" applyNumberFormat="1" applyFont="1" applyAlignment="1" applyProtection="1">
      <alignment horizontal="left" indent="5"/>
      <protection locked="0"/>
    </xf>
    <xf numFmtId="4" fontId="2" fillId="0" borderId="0" xfId="0" applyNumberFormat="1" applyFont="1" applyAlignment="1" applyProtection="1">
      <alignment horizontal="center"/>
      <protection locked="0"/>
    </xf>
    <xf numFmtId="3" fontId="2" fillId="0" borderId="0" xfId="0" applyNumberFormat="1" applyFont="1" applyAlignment="1" applyProtection="1">
      <alignment horizontal="center"/>
      <protection locked="0"/>
    </xf>
    <xf numFmtId="0" fontId="5" fillId="0" borderId="22" xfId="1" applyFont="1" applyBorder="1" applyAlignment="1">
      <alignment horizontal="center" vertical="center" wrapText="1"/>
      <protection locked="0"/>
    </xf>
    <xf numFmtId="0" fontId="5" fillId="0" borderId="23" xfId="1" applyFont="1" applyBorder="1" applyAlignment="1">
      <alignment horizontal="center" vertical="center" wrapText="1"/>
      <protection locked="0"/>
    </xf>
    <xf numFmtId="4" fontId="5" fillId="0" borderId="23" xfId="1" applyNumberFormat="1" applyFont="1" applyBorder="1" applyAlignment="1">
      <alignment horizontal="center" vertical="center" wrapText="1"/>
      <protection locked="0"/>
    </xf>
    <xf numFmtId="0" fontId="1" fillId="0" borderId="23" xfId="1" applyFont="1" applyBorder="1" applyAlignment="1">
      <alignment horizontal="center" vertical="center" wrapText="1"/>
      <protection locked="0"/>
    </xf>
    <xf numFmtId="0" fontId="5" fillId="0" borderId="23" xfId="1" applyFont="1" applyBorder="1" applyAlignment="1">
      <alignment vertical="center" wrapText="1"/>
      <protection locked="0"/>
    </xf>
    <xf numFmtId="3" fontId="5" fillId="0" borderId="7" xfId="1" applyNumberFormat="1" applyFont="1" applyBorder="1" applyAlignment="1">
      <alignment horizontal="center" vertical="center" wrapText="1"/>
      <protection locked="0"/>
    </xf>
    <xf numFmtId="0" fontId="1" fillId="0" borderId="6" xfId="0" applyFont="1" applyBorder="1" applyAlignment="1" applyProtection="1">
      <alignment horizontal="left"/>
      <protection locked="0"/>
    </xf>
    <xf numFmtId="0" fontId="1" fillId="0" borderId="22" xfId="0" applyFont="1" applyBorder="1" applyProtection="1">
      <protection locked="0"/>
    </xf>
    <xf numFmtId="0" fontId="2" fillId="0" borderId="23" xfId="0" applyFont="1" applyBorder="1" applyAlignment="1" applyProtection="1">
      <alignment horizontal="center" vertical="center"/>
      <protection locked="0"/>
    </xf>
    <xf numFmtId="3" fontId="2" fillId="0" borderId="7" xfId="0" applyNumberFormat="1" applyFont="1" applyBorder="1" applyProtection="1">
      <protection locked="0"/>
    </xf>
    <xf numFmtId="0" fontId="1" fillId="0" borderId="24" xfId="0" applyFont="1" applyBorder="1" applyProtection="1">
      <protection locked="0"/>
    </xf>
    <xf numFmtId="0" fontId="1" fillId="0" borderId="17" xfId="0" applyFont="1" applyBorder="1" applyProtection="1"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4" fontId="2" fillId="0" borderId="3" xfId="0" applyNumberFormat="1" applyFont="1" applyBorder="1" applyAlignment="1" applyProtection="1">
      <alignment horizontal="center" vertical="center"/>
      <protection locked="0"/>
    </xf>
    <xf numFmtId="2" fontId="2" fillId="0" borderId="3" xfId="0" applyNumberFormat="1" applyFont="1" applyBorder="1" applyProtection="1">
      <protection locked="0"/>
    </xf>
    <xf numFmtId="4" fontId="2" fillId="0" borderId="3" xfId="0" applyNumberFormat="1" applyFont="1" applyBorder="1" applyProtection="1">
      <protection locked="0"/>
    </xf>
    <xf numFmtId="0" fontId="2" fillId="0" borderId="9" xfId="0" applyFont="1" applyBorder="1" applyProtection="1">
      <protection locked="0"/>
    </xf>
    <xf numFmtId="0" fontId="2" fillId="0" borderId="24" xfId="0" applyFont="1" applyBorder="1" applyProtection="1">
      <protection locked="0"/>
    </xf>
    <xf numFmtId="0" fontId="2" fillId="0" borderId="17" xfId="0" applyFont="1" applyBorder="1" applyProtection="1">
      <protection locked="0"/>
    </xf>
    <xf numFmtId="0" fontId="2" fillId="0" borderId="17" xfId="0" applyFont="1" applyBorder="1" applyAlignment="1" applyProtection="1">
      <alignment wrapText="1"/>
      <protection locked="0"/>
    </xf>
    <xf numFmtId="0" fontId="1" fillId="0" borderId="18" xfId="0" applyFont="1" applyBorder="1" applyAlignment="1" applyProtection="1">
      <alignment horizontal="right" indent="1"/>
      <protection locked="0"/>
    </xf>
    <xf numFmtId="3" fontId="1" fillId="0" borderId="12" xfId="0" applyNumberFormat="1" applyFont="1" applyBorder="1" applyProtection="1">
      <protection locked="0"/>
    </xf>
    <xf numFmtId="0" fontId="2" fillId="0" borderId="10" xfId="0" applyFont="1" applyBorder="1" applyProtection="1">
      <protection locked="0"/>
    </xf>
    <xf numFmtId="0" fontId="2" fillId="0" borderId="17" xfId="4" quotePrefix="1" applyFont="1" applyBorder="1" applyAlignment="1" applyProtection="1">
      <alignment horizontal="left" indent="2"/>
      <protection locked="0"/>
    </xf>
    <xf numFmtId="0" fontId="2" fillId="0" borderId="3" xfId="4" applyFont="1" applyBorder="1" applyAlignment="1" applyProtection="1">
      <alignment horizontal="center" vertical="center"/>
      <protection locked="0"/>
    </xf>
    <xf numFmtId="0" fontId="2" fillId="0" borderId="17" xfId="4" applyFont="1" applyBorder="1" applyAlignment="1" applyProtection="1">
      <alignment horizontal="left" indent="2"/>
      <protection locked="0"/>
    </xf>
    <xf numFmtId="0" fontId="2" fillId="0" borderId="20" xfId="0" applyFont="1" applyBorder="1" applyProtection="1">
      <protection locked="0"/>
    </xf>
    <xf numFmtId="0" fontId="2" fillId="0" borderId="2" xfId="4" applyFont="1" applyBorder="1" applyAlignment="1" applyProtection="1">
      <alignment horizontal="center" vertical="center"/>
      <protection locked="0"/>
    </xf>
    <xf numFmtId="0" fontId="2" fillId="0" borderId="19" xfId="0" applyFont="1" applyBorder="1" applyAlignment="1" applyProtection="1">
      <alignment horizontal="center" vertical="center"/>
      <protection locked="0"/>
    </xf>
    <xf numFmtId="0" fontId="1" fillId="0" borderId="10" xfId="0" applyFont="1" applyBorder="1" applyProtection="1">
      <protection locked="0"/>
    </xf>
    <xf numFmtId="4" fontId="2" fillId="0" borderId="23" xfId="0" applyNumberFormat="1" applyFont="1" applyBorder="1" applyAlignment="1" applyProtection="1">
      <alignment horizontal="center" vertical="center"/>
      <protection locked="0"/>
    </xf>
    <xf numFmtId="3" fontId="2" fillId="0" borderId="26" xfId="0" applyNumberFormat="1" applyFont="1" applyBorder="1" applyProtection="1">
      <protection locked="0"/>
    </xf>
    <xf numFmtId="0" fontId="2" fillId="0" borderId="17" xfId="4" quotePrefix="1" applyFont="1" applyBorder="1" applyAlignment="1" applyProtection="1">
      <alignment horizontal="left" indent="1"/>
      <protection locked="0"/>
    </xf>
    <xf numFmtId="3" fontId="2" fillId="0" borderId="9" xfId="0" applyNumberFormat="1" applyFont="1" applyBorder="1" applyProtection="1">
      <protection locked="0"/>
    </xf>
    <xf numFmtId="3" fontId="2" fillId="0" borderId="21" xfId="0" applyNumberFormat="1" applyFont="1" applyBorder="1" applyProtection="1">
      <protection locked="0"/>
    </xf>
    <xf numFmtId="0" fontId="1" fillId="0" borderId="20" xfId="0" applyFont="1" applyBorder="1" applyAlignment="1" applyProtection="1">
      <alignment horizontal="right" indent="1"/>
      <protection locked="0"/>
    </xf>
    <xf numFmtId="4" fontId="2" fillId="0" borderId="2" xfId="5" applyNumberFormat="1" applyFont="1" applyFill="1" applyBorder="1" applyAlignment="1" applyProtection="1">
      <alignment horizontal="center" vertical="center"/>
      <protection locked="0"/>
    </xf>
    <xf numFmtId="4" fontId="2" fillId="0" borderId="1" xfId="5" applyNumberFormat="1" applyFont="1" applyFill="1" applyBorder="1" applyAlignment="1" applyProtection="1">
      <alignment vertical="center"/>
      <protection locked="0"/>
    </xf>
    <xf numFmtId="4" fontId="2" fillId="0" borderId="3" xfId="5" applyNumberFormat="1" applyFont="1" applyFill="1" applyBorder="1" applyAlignment="1" applyProtection="1">
      <alignment horizontal="right" vertical="center"/>
      <protection locked="0"/>
    </xf>
    <xf numFmtId="0" fontId="2" fillId="0" borderId="19" xfId="4" applyFont="1" applyBorder="1" applyAlignment="1" applyProtection="1">
      <alignment horizontal="center" vertical="center"/>
      <protection locked="0"/>
    </xf>
    <xf numFmtId="4" fontId="2" fillId="0" borderId="19" xfId="5" applyNumberFormat="1" applyFont="1" applyFill="1" applyBorder="1" applyAlignment="1" applyProtection="1">
      <alignment horizontal="center" vertical="center"/>
      <protection locked="0"/>
    </xf>
    <xf numFmtId="2" fontId="2" fillId="0" borderId="23" xfId="0" applyNumberFormat="1" applyFont="1" applyBorder="1" applyProtection="1">
      <protection locked="0"/>
    </xf>
    <xf numFmtId="4" fontId="2" fillId="0" borderId="23" xfId="0" applyNumberFormat="1" applyFont="1" applyBorder="1" applyProtection="1">
      <protection locked="0"/>
    </xf>
    <xf numFmtId="4" fontId="2" fillId="0" borderId="19" xfId="0" applyNumberFormat="1" applyFont="1" applyBorder="1" applyAlignment="1" applyProtection="1">
      <alignment horizontal="center" vertical="center"/>
      <protection locked="0"/>
    </xf>
    <xf numFmtId="2" fontId="2" fillId="0" borderId="19" xfId="0" applyNumberFormat="1" applyFont="1" applyBorder="1" applyProtection="1">
      <protection locked="0"/>
    </xf>
    <xf numFmtId="4" fontId="2" fillId="0" borderId="13" xfId="0" applyNumberFormat="1" applyFont="1" applyBorder="1" applyProtection="1">
      <protection locked="0"/>
    </xf>
    <xf numFmtId="0" fontId="2" fillId="0" borderId="23" xfId="4" applyFont="1" applyBorder="1" applyAlignment="1" applyProtection="1">
      <alignment horizontal="center" vertical="center"/>
      <protection locked="0"/>
    </xf>
    <xf numFmtId="3" fontId="2" fillId="0" borderId="7" xfId="4" applyNumberFormat="1" applyFont="1" applyBorder="1" applyProtection="1">
      <protection locked="0"/>
    </xf>
    <xf numFmtId="0" fontId="1" fillId="0" borderId="42" xfId="0" applyFont="1" applyBorder="1" applyProtection="1">
      <protection locked="0"/>
    </xf>
    <xf numFmtId="3" fontId="2" fillId="0" borderId="9" xfId="4" applyNumberFormat="1" applyFont="1" applyBorder="1" applyProtection="1">
      <protection locked="0"/>
    </xf>
    <xf numFmtId="0" fontId="2" fillId="0" borderId="20" xfId="4" quotePrefix="1" applyFont="1" applyBorder="1" applyAlignment="1" applyProtection="1">
      <alignment horizontal="left" indent="2"/>
      <protection locked="0"/>
    </xf>
    <xf numFmtId="4" fontId="2" fillId="0" borderId="4" xfId="0" applyNumberFormat="1" applyFont="1" applyBorder="1" applyProtection="1">
      <protection locked="0"/>
    </xf>
    <xf numFmtId="0" fontId="1" fillId="0" borderId="28" xfId="0" applyFont="1" applyBorder="1" applyAlignment="1" applyProtection="1">
      <alignment horizontal="right" indent="1"/>
      <protection locked="0"/>
    </xf>
    <xf numFmtId="0" fontId="2" fillId="0" borderId="31" xfId="4" applyFont="1" applyBorder="1" applyAlignment="1" applyProtection="1">
      <alignment horizontal="center" vertical="center"/>
      <protection locked="0"/>
    </xf>
    <xf numFmtId="4" fontId="2" fillId="0" borderId="3" xfId="3" applyNumberFormat="1" applyFont="1" applyBorder="1" applyAlignment="1" applyProtection="1">
      <alignment horizontal="center" vertical="center"/>
      <protection locked="0"/>
    </xf>
    <xf numFmtId="3" fontId="1" fillId="0" borderId="9" xfId="0" applyNumberFormat="1" applyFont="1" applyBorder="1" applyProtection="1">
      <protection locked="0"/>
    </xf>
    <xf numFmtId="3" fontId="1" fillId="0" borderId="21" xfId="0" applyNumberFormat="1" applyFont="1" applyBorder="1" applyProtection="1">
      <protection locked="0"/>
    </xf>
    <xf numFmtId="0" fontId="1" fillId="0" borderId="43" xfId="0" applyFont="1" applyBorder="1" applyAlignment="1" applyProtection="1">
      <alignment horizontal="right" indent="1"/>
      <protection locked="0"/>
    </xf>
    <xf numFmtId="0" fontId="2" fillId="0" borderId="44" xfId="4" applyFont="1" applyBorder="1" applyAlignment="1" applyProtection="1">
      <alignment horizontal="center" vertical="center"/>
      <protection locked="0"/>
    </xf>
    <xf numFmtId="4" fontId="2" fillId="0" borderId="19" xfId="3" applyNumberFormat="1" applyFont="1" applyBorder="1" applyAlignment="1" applyProtection="1">
      <alignment horizontal="center" vertical="center"/>
      <protection locked="0"/>
    </xf>
    <xf numFmtId="3" fontId="1" fillId="0" borderId="16" xfId="0" applyNumberFormat="1" applyFont="1" applyBorder="1" applyProtection="1">
      <protection locked="0"/>
    </xf>
    <xf numFmtId="3" fontId="2" fillId="0" borderId="16" xfId="0" applyNumberFormat="1" applyFont="1" applyBorder="1" applyProtection="1">
      <protection locked="0"/>
    </xf>
    <xf numFmtId="3" fontId="2" fillId="0" borderId="8" xfId="0" applyNumberFormat="1" applyFont="1" applyBorder="1" applyProtection="1">
      <protection locked="0"/>
    </xf>
    <xf numFmtId="0" fontId="2" fillId="0" borderId="11" xfId="0" applyFont="1" applyBorder="1" applyProtection="1">
      <protection locked="0"/>
    </xf>
    <xf numFmtId="0" fontId="12" fillId="0" borderId="0" xfId="0" applyFont="1" applyAlignment="1">
      <alignment horizontal="center" vertical="center"/>
    </xf>
    <xf numFmtId="4" fontId="12" fillId="0" borderId="0" xfId="0" applyNumberFormat="1" applyFont="1" applyAlignment="1">
      <alignment horizontal="center" vertical="center"/>
    </xf>
    <xf numFmtId="3" fontId="12" fillId="0" borderId="0" xfId="0" applyNumberFormat="1" applyFont="1"/>
    <xf numFmtId="0" fontId="0" fillId="0" borderId="0" xfId="0" applyAlignment="1">
      <alignment horizontal="center" vertical="center"/>
    </xf>
    <xf numFmtId="0" fontId="2" fillId="0" borderId="2" xfId="0" applyFont="1" applyBorder="1" applyAlignment="1" applyProtection="1">
      <alignment horizontal="center" vertical="center"/>
      <protection locked="0"/>
    </xf>
    <xf numFmtId="4" fontId="2" fillId="0" borderId="3" xfId="0" applyNumberFormat="1" applyFont="1" applyBorder="1" applyAlignment="1" applyProtection="1">
      <alignment horizontal="center"/>
      <protection locked="0"/>
    </xf>
    <xf numFmtId="4" fontId="2" fillId="0" borderId="23" xfId="0" applyNumberFormat="1" applyFont="1" applyBorder="1" applyAlignment="1" applyProtection="1">
      <alignment horizontal="center"/>
      <protection locked="0"/>
    </xf>
    <xf numFmtId="4" fontId="2" fillId="0" borderId="3" xfId="3" applyNumberFormat="1" applyFont="1" applyBorder="1" applyAlignment="1" applyProtection="1">
      <alignment horizontal="center"/>
      <protection locked="0"/>
    </xf>
    <xf numFmtId="4" fontId="2" fillId="0" borderId="19" xfId="3" applyNumberFormat="1" applyFont="1" applyBorder="1" applyAlignment="1" applyProtection="1">
      <alignment horizontal="center"/>
      <protection locked="0"/>
    </xf>
    <xf numFmtId="4" fontId="12" fillId="0" borderId="0" xfId="0" applyNumberFormat="1" applyFont="1" applyAlignment="1">
      <alignment horizontal="center"/>
    </xf>
    <xf numFmtId="0" fontId="12" fillId="0" borderId="8" xfId="0" applyFont="1" applyBorder="1"/>
    <xf numFmtId="0" fontId="12" fillId="0" borderId="45" xfId="0" applyFont="1" applyBorder="1"/>
    <xf numFmtId="0" fontId="12" fillId="0" borderId="45" xfId="0" applyFont="1" applyBorder="1" applyAlignment="1">
      <alignment horizontal="center"/>
    </xf>
    <xf numFmtId="4" fontId="1" fillId="0" borderId="0" xfId="0" applyNumberFormat="1" applyFont="1" applyProtection="1">
      <protection locked="0"/>
    </xf>
    <xf numFmtId="4" fontId="12" fillId="0" borderId="3" xfId="0" applyNumberFormat="1" applyFont="1" applyBorder="1" applyAlignment="1">
      <alignment horizontal="center" vertical="center"/>
    </xf>
    <xf numFmtId="0" fontId="2" fillId="0" borderId="17" xfId="0" applyFont="1" applyBorder="1" applyAlignment="1" applyProtection="1">
      <alignment horizontal="left" vertical="center"/>
      <protection locked="0"/>
    </xf>
    <xf numFmtId="0" fontId="2" fillId="0" borderId="10" xfId="0" applyFont="1" applyBorder="1"/>
    <xf numFmtId="0" fontId="12" fillId="0" borderId="3" xfId="0" applyFont="1" applyBorder="1" applyAlignment="1">
      <alignment horizontal="center" vertical="center"/>
    </xf>
    <xf numFmtId="0" fontId="12" fillId="0" borderId="3" xfId="0" applyFont="1" applyBorder="1"/>
    <xf numFmtId="0" fontId="12" fillId="0" borderId="10" xfId="0" applyFont="1" applyBorder="1"/>
    <xf numFmtId="0" fontId="8" fillId="0" borderId="10" xfId="0" applyFont="1" applyBorder="1" applyProtection="1">
      <protection locked="0"/>
    </xf>
    <xf numFmtId="0" fontId="43" fillId="0" borderId="0" xfId="0" applyFont="1" applyProtection="1">
      <protection locked="0"/>
    </xf>
    <xf numFmtId="0" fontId="43" fillId="0" borderId="10" xfId="4" applyFont="1" applyBorder="1" applyProtection="1">
      <protection locked="0"/>
    </xf>
    <xf numFmtId="0" fontId="13" fillId="0" borderId="0" xfId="0" applyFont="1" applyAlignment="1">
      <alignment horizontal="center"/>
    </xf>
    <xf numFmtId="0" fontId="2" fillId="0" borderId="31" xfId="0" applyFont="1" applyBorder="1" applyAlignment="1" applyProtection="1">
      <alignment horizontal="center" vertical="center"/>
      <protection locked="0"/>
    </xf>
    <xf numFmtId="9" fontId="2" fillId="0" borderId="0" xfId="6" applyFont="1" applyProtection="1">
      <protection locked="0"/>
    </xf>
    <xf numFmtId="0" fontId="2" fillId="0" borderId="3" xfId="0" applyFont="1" applyBorder="1" applyAlignment="1" applyProtection="1">
      <alignment horizontal="center"/>
      <protection locked="0"/>
    </xf>
    <xf numFmtId="0" fontId="2" fillId="0" borderId="2" xfId="0" applyFont="1" applyBorder="1" applyAlignment="1" applyProtection="1">
      <alignment horizontal="center"/>
      <protection locked="0"/>
    </xf>
    <xf numFmtId="3" fontId="2" fillId="0" borderId="21" xfId="4" applyNumberFormat="1" applyFont="1" applyBorder="1" applyProtection="1">
      <protection locked="0"/>
    </xf>
    <xf numFmtId="0" fontId="12" fillId="0" borderId="45" xfId="0" applyFont="1" applyBorder="1" applyAlignment="1">
      <alignment horizontal="center" vertical="center"/>
    </xf>
    <xf numFmtId="4" fontId="2" fillId="0" borderId="23" xfId="3" applyNumberFormat="1" applyFont="1" applyBorder="1" applyAlignment="1" applyProtection="1">
      <alignment horizontal="center" vertical="center"/>
      <protection locked="0"/>
    </xf>
    <xf numFmtId="3" fontId="2" fillId="0" borderId="3" xfId="5" applyNumberFormat="1" applyFont="1" applyFill="1" applyBorder="1" applyAlignment="1" applyProtection="1">
      <alignment horizontal="center" vertical="center"/>
      <protection locked="0"/>
    </xf>
    <xf numFmtId="3" fontId="2" fillId="0" borderId="3" xfId="0" applyNumberFormat="1" applyFont="1" applyBorder="1" applyAlignment="1" applyProtection="1">
      <alignment horizontal="center" vertical="center"/>
      <protection locked="0"/>
    </xf>
    <xf numFmtId="0" fontId="45" fillId="0" borderId="20" xfId="0" applyFont="1" applyBorder="1" applyProtection="1">
      <protection locked="0"/>
    </xf>
    <xf numFmtId="0" fontId="2" fillId="0" borderId="14" xfId="0" applyFont="1" applyBorder="1" applyAlignment="1" applyProtection="1">
      <alignment horizontal="center"/>
      <protection locked="0"/>
    </xf>
    <xf numFmtId="0" fontId="2" fillId="0" borderId="15" xfId="0" applyFont="1" applyBorder="1" applyAlignment="1" applyProtection="1">
      <alignment horizontal="center"/>
      <protection locked="0"/>
    </xf>
    <xf numFmtId="0" fontId="1" fillId="0" borderId="14" xfId="0" applyFont="1" applyBorder="1" applyAlignment="1" applyProtection="1">
      <alignment horizontal="center"/>
      <protection locked="0"/>
    </xf>
    <xf numFmtId="0" fontId="1" fillId="0" borderId="15" xfId="0" applyFont="1" applyBorder="1" applyAlignment="1" applyProtection="1">
      <alignment horizontal="center"/>
      <protection locked="0"/>
    </xf>
    <xf numFmtId="0" fontId="2" fillId="0" borderId="10" xfId="0" quotePrefix="1" applyFont="1" applyBorder="1" applyAlignment="1" applyProtection="1">
      <alignment horizontal="center"/>
      <protection locked="0"/>
    </xf>
    <xf numFmtId="0" fontId="2" fillId="0" borderId="0" xfId="0" quotePrefix="1" applyFont="1" applyAlignment="1" applyProtection="1">
      <alignment horizontal="center"/>
      <protection locked="0"/>
    </xf>
    <xf numFmtId="0" fontId="5" fillId="0" borderId="20" xfId="1" applyFont="1" applyBorder="1" applyAlignment="1">
      <alignment horizontal="center" vertical="top" wrapText="1"/>
      <protection locked="0"/>
    </xf>
    <xf numFmtId="0" fontId="5" fillId="0" borderId="43" xfId="1" applyFont="1" applyBorder="1" applyAlignment="1">
      <alignment horizontal="center" vertical="top" wrapText="1"/>
      <protection locked="0"/>
    </xf>
    <xf numFmtId="0" fontId="6" fillId="0" borderId="4" xfId="1" applyFont="1" applyBorder="1" applyAlignment="1">
      <alignment horizontal="left" vertical="center" wrapText="1"/>
      <protection locked="0"/>
    </xf>
    <xf numFmtId="0" fontId="6" fillId="0" borderId="5" xfId="1" applyFont="1" applyBorder="1" applyAlignment="1">
      <alignment horizontal="left" vertical="center" wrapText="1"/>
      <protection locked="0"/>
    </xf>
    <xf numFmtId="0" fontId="6" fillId="0" borderId="27" xfId="1" applyFont="1" applyBorder="1" applyAlignment="1">
      <alignment horizontal="left" vertical="center" wrapText="1"/>
      <protection locked="0"/>
    </xf>
    <xf numFmtId="0" fontId="6" fillId="0" borderId="1" xfId="1" applyFont="1" applyBorder="1" applyAlignment="1">
      <alignment horizontal="left" vertical="center" wrapText="1"/>
      <protection locked="0"/>
    </xf>
    <xf numFmtId="0" fontId="6" fillId="0" borderId="25" xfId="1" applyFont="1" applyBorder="1" applyAlignment="1">
      <alignment horizontal="left" vertical="center" wrapText="1"/>
      <protection locked="0"/>
    </xf>
    <xf numFmtId="0" fontId="6" fillId="0" borderId="29" xfId="1" applyFont="1" applyBorder="1" applyAlignment="1">
      <alignment horizontal="left" vertical="center" wrapText="1"/>
      <protection locked="0"/>
    </xf>
    <xf numFmtId="0" fontId="2" fillId="0" borderId="10" xfId="0" applyFont="1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8" xfId="0" applyFont="1" applyBorder="1" applyAlignment="1" applyProtection="1">
      <alignment horizontal="center"/>
      <protection locked="0"/>
    </xf>
  </cellXfs>
  <cellStyles count="113">
    <cellStyle name="__iAO_Article" xfId="112" xr:uid="{536C2E51-3D9F-4656-9F27-7586665F3D41}"/>
    <cellStyle name="20 % - Accent1 2" xfId="7" xr:uid="{00000000-0005-0000-0000-000000000000}"/>
    <cellStyle name="20 % - Accent1 2 2" xfId="8" xr:uid="{00000000-0005-0000-0000-000001000000}"/>
    <cellStyle name="20 % - Accent2 2" xfId="9" xr:uid="{00000000-0005-0000-0000-000002000000}"/>
    <cellStyle name="20 % - Accent2 2 2" xfId="10" xr:uid="{00000000-0005-0000-0000-000003000000}"/>
    <cellStyle name="20 % - Accent3 2" xfId="11" xr:uid="{00000000-0005-0000-0000-000004000000}"/>
    <cellStyle name="20 % - Accent3 2 2" xfId="12" xr:uid="{00000000-0005-0000-0000-000005000000}"/>
    <cellStyle name="20 % - Accent4 2" xfId="13" xr:uid="{00000000-0005-0000-0000-000006000000}"/>
    <cellStyle name="20 % - Accent4 2 2" xfId="14" xr:uid="{00000000-0005-0000-0000-000007000000}"/>
    <cellStyle name="20 % - Accent5 2" xfId="15" xr:uid="{00000000-0005-0000-0000-000008000000}"/>
    <cellStyle name="20 % - Accent5 2 2" xfId="16" xr:uid="{00000000-0005-0000-0000-000009000000}"/>
    <cellStyle name="20 % - Accent6 2" xfId="17" xr:uid="{00000000-0005-0000-0000-00000A000000}"/>
    <cellStyle name="20 % - Accent6 2 2" xfId="18" xr:uid="{00000000-0005-0000-0000-00000B000000}"/>
    <cellStyle name="40 % - Accent1 2" xfId="19" xr:uid="{00000000-0005-0000-0000-00000C000000}"/>
    <cellStyle name="40 % - Accent1 2 2" xfId="20" xr:uid="{00000000-0005-0000-0000-00000D000000}"/>
    <cellStyle name="40 % - Accent2 2" xfId="21" xr:uid="{00000000-0005-0000-0000-00000E000000}"/>
    <cellStyle name="40 % - Accent2 2 2" xfId="22" xr:uid="{00000000-0005-0000-0000-00000F000000}"/>
    <cellStyle name="40 % - Accent3 2" xfId="23" xr:uid="{00000000-0005-0000-0000-000010000000}"/>
    <cellStyle name="40 % - Accent3 2 2" xfId="24" xr:uid="{00000000-0005-0000-0000-000011000000}"/>
    <cellStyle name="40 % - Accent4 2" xfId="25" xr:uid="{00000000-0005-0000-0000-000012000000}"/>
    <cellStyle name="40 % - Accent4 2 2" xfId="26" xr:uid="{00000000-0005-0000-0000-000013000000}"/>
    <cellStyle name="40 % - Accent5 2" xfId="27" xr:uid="{00000000-0005-0000-0000-000014000000}"/>
    <cellStyle name="40 % - Accent5 2 2" xfId="28" xr:uid="{00000000-0005-0000-0000-000015000000}"/>
    <cellStyle name="40 % - Accent6 2" xfId="29" xr:uid="{00000000-0005-0000-0000-000016000000}"/>
    <cellStyle name="40 % - Accent6 2 2" xfId="30" xr:uid="{00000000-0005-0000-0000-000017000000}"/>
    <cellStyle name="60 % - Accent1 2" xfId="31" xr:uid="{00000000-0005-0000-0000-000018000000}"/>
    <cellStyle name="60 % - Accent2 2" xfId="32" xr:uid="{00000000-0005-0000-0000-000019000000}"/>
    <cellStyle name="60 % - Accent3 2" xfId="33" xr:uid="{00000000-0005-0000-0000-00001A000000}"/>
    <cellStyle name="60 % - Accent4 2" xfId="34" xr:uid="{00000000-0005-0000-0000-00001B000000}"/>
    <cellStyle name="60 % - Accent5 2" xfId="35" xr:uid="{00000000-0005-0000-0000-00001C000000}"/>
    <cellStyle name="60 % - Accent6 2" xfId="36" xr:uid="{00000000-0005-0000-0000-00001D000000}"/>
    <cellStyle name="Accent1 2" xfId="37" xr:uid="{00000000-0005-0000-0000-00001E000000}"/>
    <cellStyle name="Accent2 2" xfId="38" xr:uid="{00000000-0005-0000-0000-00001F000000}"/>
    <cellStyle name="Accent3 2" xfId="39" xr:uid="{00000000-0005-0000-0000-000020000000}"/>
    <cellStyle name="Accent4 2" xfId="40" xr:uid="{00000000-0005-0000-0000-000021000000}"/>
    <cellStyle name="Accent5 2" xfId="41" xr:uid="{00000000-0005-0000-0000-000022000000}"/>
    <cellStyle name="Accent6 2" xfId="42" xr:uid="{00000000-0005-0000-0000-000023000000}"/>
    <cellStyle name="ArtTitre" xfId="43" xr:uid="{00000000-0005-0000-0000-000024000000}"/>
    <cellStyle name="Avertissement 2" xfId="44" xr:uid="{00000000-0005-0000-0000-000025000000}"/>
    <cellStyle name="Calcul 2" xfId="45" xr:uid="{00000000-0005-0000-0000-000026000000}"/>
    <cellStyle name="Cellule liée 2" xfId="46" xr:uid="{00000000-0005-0000-0000-000027000000}"/>
    <cellStyle name="Chap 2" xfId="47" xr:uid="{00000000-0005-0000-0000-000028000000}"/>
    <cellStyle name="ChapTitre2" xfId="48" xr:uid="{00000000-0005-0000-0000-000029000000}"/>
    <cellStyle name="ChapTitre2 2" xfId="49" xr:uid="{00000000-0005-0000-0000-00002A000000}"/>
    <cellStyle name="Commentaire 2" xfId="50" xr:uid="{00000000-0005-0000-0000-00002B000000}"/>
    <cellStyle name="Entrée 2" xfId="51" xr:uid="{00000000-0005-0000-0000-00002C000000}"/>
    <cellStyle name="Euro" xfId="52" xr:uid="{00000000-0005-0000-0000-00002D000000}"/>
    <cellStyle name="Euro 2" xfId="53" xr:uid="{00000000-0005-0000-0000-00002E000000}"/>
    <cellStyle name="Euro 2 2" xfId="54" xr:uid="{00000000-0005-0000-0000-00002F000000}"/>
    <cellStyle name="Euro 2 3" xfId="55" xr:uid="{00000000-0005-0000-0000-000030000000}"/>
    <cellStyle name="Euro 2 4" xfId="56" xr:uid="{00000000-0005-0000-0000-000031000000}"/>
    <cellStyle name="Euro 2 5" xfId="57" xr:uid="{00000000-0005-0000-0000-000032000000}"/>
    <cellStyle name="Euro 3" xfId="58" xr:uid="{00000000-0005-0000-0000-000033000000}"/>
    <cellStyle name="Euro 3 2" xfId="59" xr:uid="{00000000-0005-0000-0000-000034000000}"/>
    <cellStyle name="Euro 3 3" xfId="60" xr:uid="{00000000-0005-0000-0000-000035000000}"/>
    <cellStyle name="Euro 3 4" xfId="61" xr:uid="{00000000-0005-0000-0000-000036000000}"/>
    <cellStyle name="Euro 4" xfId="62" xr:uid="{00000000-0005-0000-0000-000037000000}"/>
    <cellStyle name="Euro 4 2" xfId="63" xr:uid="{00000000-0005-0000-0000-000038000000}"/>
    <cellStyle name="Euro 4 3" xfId="64" xr:uid="{00000000-0005-0000-0000-000039000000}"/>
    <cellStyle name="Euro 4 4" xfId="65" xr:uid="{00000000-0005-0000-0000-00003A000000}"/>
    <cellStyle name="Euro 5" xfId="66" xr:uid="{00000000-0005-0000-0000-00003B000000}"/>
    <cellStyle name="Euro 5 2" xfId="67" xr:uid="{00000000-0005-0000-0000-00003C000000}"/>
    <cellStyle name="Euro 5 3" xfId="68" xr:uid="{00000000-0005-0000-0000-00003D000000}"/>
    <cellStyle name="Euro 5 4" xfId="69" xr:uid="{00000000-0005-0000-0000-00003E000000}"/>
    <cellStyle name="Insatisfaisant 2" xfId="70" xr:uid="{00000000-0005-0000-0000-00003F000000}"/>
    <cellStyle name="Milliers 2" xfId="5" xr:uid="{00000000-0005-0000-0000-000040000000}"/>
    <cellStyle name="Milliers 3" xfId="71" xr:uid="{00000000-0005-0000-0000-000041000000}"/>
    <cellStyle name="Milliers 3 2" xfId="72" xr:uid="{00000000-0005-0000-0000-000042000000}"/>
    <cellStyle name="Milliers 4" xfId="2" xr:uid="{00000000-0005-0000-0000-000043000000}"/>
    <cellStyle name="Milliers 4 2" xfId="74" xr:uid="{00000000-0005-0000-0000-000044000000}"/>
    <cellStyle name="Milliers 4 2 2" xfId="75" xr:uid="{00000000-0005-0000-0000-000045000000}"/>
    <cellStyle name="Milliers 4 3" xfId="76" xr:uid="{00000000-0005-0000-0000-000046000000}"/>
    <cellStyle name="Milliers 4 4" xfId="73" xr:uid="{00000000-0005-0000-0000-000047000000}"/>
    <cellStyle name="Milliers 5" xfId="77" xr:uid="{00000000-0005-0000-0000-000048000000}"/>
    <cellStyle name="Monétaire 2" xfId="78" xr:uid="{00000000-0005-0000-0000-000049000000}"/>
    <cellStyle name="Neutre 2" xfId="79" xr:uid="{00000000-0005-0000-0000-00004A000000}"/>
    <cellStyle name="Normal" xfId="0" builtinId="0"/>
    <cellStyle name="Normal 2" xfId="80" xr:uid="{00000000-0005-0000-0000-00004C000000}"/>
    <cellStyle name="Normal 2 2" xfId="81" xr:uid="{00000000-0005-0000-0000-00004D000000}"/>
    <cellStyle name="Normal 2 3" xfId="1" xr:uid="{00000000-0005-0000-0000-00004E000000}"/>
    <cellStyle name="Normal 3" xfId="82" xr:uid="{00000000-0005-0000-0000-00004F000000}"/>
    <cellStyle name="Normal 4" xfId="4" xr:uid="{00000000-0005-0000-0000-000050000000}"/>
    <cellStyle name="Normal 5" xfId="83" xr:uid="{00000000-0005-0000-0000-000051000000}"/>
    <cellStyle name="Normal 5 2" xfId="84" xr:uid="{00000000-0005-0000-0000-000052000000}"/>
    <cellStyle name="Normal 6" xfId="85" xr:uid="{00000000-0005-0000-0000-000053000000}"/>
    <cellStyle name="Normal 7" xfId="86" xr:uid="{00000000-0005-0000-0000-000054000000}"/>
    <cellStyle name="Normal 8" xfId="87" xr:uid="{00000000-0005-0000-0000-000055000000}"/>
    <cellStyle name="Normal 9" xfId="88" xr:uid="{00000000-0005-0000-0000-000056000000}"/>
    <cellStyle name="Normal_LRING-GSA-DCE-DPGF LOT N02A GO" xfId="3" xr:uid="{00000000-0005-0000-0000-000057000000}"/>
    <cellStyle name="Pourcentage" xfId="6" builtinId="5"/>
    <cellStyle name="Pourcentage 1" xfId="89" xr:uid="{00000000-0005-0000-0000-000059000000}"/>
    <cellStyle name="Pourcentage 1 2" xfId="90" xr:uid="{00000000-0005-0000-0000-00005A000000}"/>
    <cellStyle name="Pourcentage 2" xfId="91" xr:uid="{00000000-0005-0000-0000-00005B000000}"/>
    <cellStyle name="Pourcentage0" xfId="92" xr:uid="{00000000-0005-0000-0000-00005C000000}"/>
    <cellStyle name="Pourcentage0 2" xfId="93" xr:uid="{00000000-0005-0000-0000-00005D000000}"/>
    <cellStyle name="Retrait" xfId="94" xr:uid="{00000000-0005-0000-0000-00005E000000}"/>
    <cellStyle name="Retrait 2" xfId="95" xr:uid="{00000000-0005-0000-0000-00005F000000}"/>
    <cellStyle name="Satisfaisant 2" xfId="96" xr:uid="{00000000-0005-0000-0000-000060000000}"/>
    <cellStyle name="Sortie 2" xfId="97" xr:uid="{00000000-0005-0000-0000-000061000000}"/>
    <cellStyle name="SousTotal" xfId="98" xr:uid="{00000000-0005-0000-0000-000062000000}"/>
    <cellStyle name="Texte" xfId="99" xr:uid="{00000000-0005-0000-0000-000063000000}"/>
    <cellStyle name="Texte 2" xfId="100" xr:uid="{00000000-0005-0000-0000-000064000000}"/>
    <cellStyle name="Texte explicatif 2" xfId="101" xr:uid="{00000000-0005-0000-0000-000065000000}"/>
    <cellStyle name="Texte R1" xfId="102" xr:uid="{00000000-0005-0000-0000-000066000000}"/>
    <cellStyle name="Texte R1 2" xfId="103" xr:uid="{00000000-0005-0000-0000-000067000000}"/>
    <cellStyle name="Titre 2" xfId="104" xr:uid="{00000000-0005-0000-0000-000068000000}"/>
    <cellStyle name="Titre Article" xfId="105" xr:uid="{00000000-0005-0000-0000-000069000000}"/>
    <cellStyle name="Titre 1 2" xfId="106" xr:uid="{00000000-0005-0000-0000-00006A000000}"/>
    <cellStyle name="Titre 2 2" xfId="107" xr:uid="{00000000-0005-0000-0000-00006B000000}"/>
    <cellStyle name="Titre 3 2" xfId="108" xr:uid="{00000000-0005-0000-0000-00006C000000}"/>
    <cellStyle name="Titre 4 2" xfId="109" xr:uid="{00000000-0005-0000-0000-00006D000000}"/>
    <cellStyle name="Total 2" xfId="110" xr:uid="{00000000-0005-0000-0000-00006E000000}"/>
    <cellStyle name="Vérification 2" xfId="111" xr:uid="{00000000-0005-0000-0000-00006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A1:BL398"/>
  <sheetViews>
    <sheetView tabSelected="1" view="pageBreakPreview" zoomScaleNormal="85" zoomScaleSheetLayoutView="100" workbookViewId="0">
      <selection activeCell="B5" sqref="B5"/>
    </sheetView>
  </sheetViews>
  <sheetFormatPr defaultColWidth="11.42578125" defaultRowHeight="14.45"/>
  <cols>
    <col min="1" max="1" width="6.5703125" bestFit="1" customWidth="1"/>
    <col min="2" max="2" width="62.85546875" customWidth="1"/>
    <col min="3" max="3" width="3.5703125" style="106" customWidth="1"/>
    <col min="4" max="4" width="10.7109375" style="104" customWidth="1"/>
    <col min="5" max="5" width="10.7109375" customWidth="1"/>
    <col min="6" max="6" width="12.42578125" style="21" customWidth="1"/>
    <col min="7" max="7" width="36.42578125" customWidth="1"/>
    <col min="8" max="8" width="14.140625" style="6" customWidth="1"/>
    <col min="9" max="9" width="11.42578125" style="8"/>
    <col min="10" max="10" width="34.7109375" style="7" bestFit="1" customWidth="1"/>
    <col min="11" max="11" width="21.7109375" style="18" bestFit="1" customWidth="1"/>
    <col min="12" max="12" width="26.28515625" style="18" customWidth="1"/>
    <col min="13" max="14" width="11.42578125" style="18"/>
    <col min="15" max="15" width="21.140625" style="18" bestFit="1" customWidth="1"/>
  </cols>
  <sheetData>
    <row r="1" spans="1:15">
      <c r="A1" s="1"/>
      <c r="B1" s="27" t="s">
        <v>0</v>
      </c>
      <c r="C1" s="28"/>
      <c r="D1" s="29"/>
      <c r="E1" s="30"/>
      <c r="F1" s="37"/>
      <c r="G1" s="31"/>
      <c r="H1" s="32">
        <v>45841</v>
      </c>
      <c r="I1" s="7"/>
    </row>
    <row r="2" spans="1:15">
      <c r="A2" s="1"/>
      <c r="B2" s="27" t="s">
        <v>1</v>
      </c>
      <c r="C2" s="28"/>
      <c r="D2" s="29"/>
      <c r="E2" s="30"/>
      <c r="F2" s="37"/>
      <c r="G2" s="31"/>
      <c r="H2" s="33" t="s">
        <v>2</v>
      </c>
      <c r="I2" s="7"/>
    </row>
    <row r="3" spans="1:15">
      <c r="A3" s="1"/>
      <c r="B3" s="3"/>
      <c r="C3" s="28"/>
      <c r="D3" s="29"/>
      <c r="E3" s="30"/>
      <c r="F3" s="37"/>
      <c r="G3" s="30"/>
      <c r="H3" s="34"/>
      <c r="I3" s="7"/>
    </row>
    <row r="4" spans="1:15">
      <c r="A4" s="1"/>
      <c r="B4" s="35" t="s">
        <v>3</v>
      </c>
      <c r="C4" s="28"/>
      <c r="D4" s="29"/>
      <c r="E4" s="30"/>
      <c r="F4" s="37"/>
      <c r="G4" s="31"/>
      <c r="H4" s="34"/>
      <c r="I4" s="7"/>
    </row>
    <row r="5" spans="1:15" ht="15" thickBot="1">
      <c r="A5" s="1"/>
      <c r="B5" s="36"/>
      <c r="C5" s="28"/>
      <c r="D5" s="29"/>
      <c r="E5" s="30"/>
      <c r="F5" s="37"/>
      <c r="G5" s="31"/>
      <c r="H5" s="38"/>
      <c r="I5" s="7"/>
    </row>
    <row r="6" spans="1:15" ht="39.75" customHeight="1">
      <c r="A6" s="39" t="s">
        <v>4</v>
      </c>
      <c r="B6" s="40" t="s">
        <v>5</v>
      </c>
      <c r="C6" s="40" t="s">
        <v>6</v>
      </c>
      <c r="D6" s="41" t="s">
        <v>7</v>
      </c>
      <c r="E6" s="42" t="s">
        <v>8</v>
      </c>
      <c r="F6" s="41" t="s">
        <v>9</v>
      </c>
      <c r="G6" s="43" t="s">
        <v>10</v>
      </c>
      <c r="H6" s="44" t="s">
        <v>11</v>
      </c>
      <c r="I6" s="7"/>
    </row>
    <row r="7" spans="1:15" ht="55.5" customHeight="1">
      <c r="A7" s="143" t="s">
        <v>12</v>
      </c>
      <c r="B7" s="145" t="s">
        <v>13</v>
      </c>
      <c r="C7" s="146"/>
      <c r="D7" s="146"/>
      <c r="E7" s="146"/>
      <c r="F7" s="146"/>
      <c r="G7" s="146"/>
      <c r="H7" s="147"/>
      <c r="I7" s="7"/>
    </row>
    <row r="8" spans="1:15" ht="44.25" customHeight="1" thickBot="1">
      <c r="A8" s="144"/>
      <c r="B8" s="148" t="s">
        <v>14</v>
      </c>
      <c r="C8" s="149"/>
      <c r="D8" s="149"/>
      <c r="E8" s="149"/>
      <c r="F8" s="149"/>
      <c r="G8" s="149"/>
      <c r="H8" s="150"/>
      <c r="I8" s="7"/>
    </row>
    <row r="9" spans="1:15">
      <c r="A9" s="45"/>
      <c r="B9" s="46" t="s">
        <v>15</v>
      </c>
      <c r="C9" s="47"/>
      <c r="D9" s="16"/>
      <c r="E9" s="2"/>
      <c r="F9" s="109"/>
      <c r="G9" s="81"/>
      <c r="H9" s="48"/>
      <c r="I9" s="7"/>
    </row>
    <row r="10" spans="1:15" s="7" customFormat="1">
      <c r="A10" s="49"/>
      <c r="B10" s="50" t="s">
        <v>16</v>
      </c>
      <c r="C10" s="51"/>
      <c r="D10" s="52"/>
      <c r="E10" s="53"/>
      <c r="F10" s="108"/>
      <c r="G10" s="54"/>
      <c r="H10" s="55"/>
      <c r="K10" s="18"/>
      <c r="L10" s="18"/>
      <c r="M10" s="18"/>
      <c r="N10" s="18"/>
      <c r="O10" s="18"/>
    </row>
    <row r="11" spans="1:15" s="7" customFormat="1">
      <c r="A11" s="56"/>
      <c r="B11" s="57" t="s">
        <v>17</v>
      </c>
      <c r="C11" s="51" t="s">
        <v>6</v>
      </c>
      <c r="D11" s="17">
        <v>1</v>
      </c>
      <c r="E11" s="17"/>
      <c r="F11" s="17"/>
      <c r="G11" s="26"/>
      <c r="H11" s="55"/>
      <c r="K11" s="18"/>
      <c r="L11" s="18"/>
      <c r="M11" s="18"/>
      <c r="N11" s="18"/>
      <c r="O11" s="18"/>
    </row>
    <row r="12" spans="1:15" s="7" customFormat="1">
      <c r="A12" s="56"/>
      <c r="B12" s="58" t="s">
        <v>18</v>
      </c>
      <c r="C12" s="51" t="s">
        <v>6</v>
      </c>
      <c r="D12" s="17">
        <v>1</v>
      </c>
      <c r="E12" s="17"/>
      <c r="F12" s="17"/>
      <c r="G12" s="26"/>
      <c r="H12" s="55"/>
      <c r="J12" s="10"/>
      <c r="K12" s="18"/>
      <c r="L12" s="18"/>
      <c r="M12" s="18"/>
      <c r="N12" s="18"/>
      <c r="O12" s="18"/>
    </row>
    <row r="13" spans="1:15" s="7" customFormat="1">
      <c r="A13" s="56"/>
      <c r="B13" s="57" t="s">
        <v>19</v>
      </c>
      <c r="C13" s="51" t="s">
        <v>6</v>
      </c>
      <c r="D13" s="17">
        <v>1</v>
      </c>
      <c r="E13" s="17"/>
      <c r="F13" s="17"/>
      <c r="G13" s="26"/>
      <c r="H13" s="55"/>
      <c r="K13" s="18"/>
      <c r="L13" s="18"/>
      <c r="M13" s="18"/>
      <c r="N13" s="18"/>
      <c r="O13" s="18"/>
    </row>
    <row r="14" spans="1:15" s="7" customFormat="1">
      <c r="A14" s="56"/>
      <c r="B14" s="57" t="s">
        <v>20</v>
      </c>
      <c r="C14" s="51"/>
      <c r="D14" s="17"/>
      <c r="E14" s="17"/>
      <c r="F14" s="17"/>
      <c r="G14" s="26"/>
      <c r="H14" s="55"/>
      <c r="K14" s="18"/>
      <c r="L14" s="18"/>
      <c r="M14" s="18"/>
      <c r="N14" s="18"/>
      <c r="O14" s="18"/>
    </row>
    <row r="15" spans="1:15" s="7" customFormat="1">
      <c r="A15" s="56"/>
      <c r="B15" s="71" t="s">
        <v>21</v>
      </c>
      <c r="C15" s="51" t="s">
        <v>22</v>
      </c>
      <c r="D15" s="17">
        <v>1</v>
      </c>
      <c r="E15" s="17"/>
      <c r="F15" s="17"/>
      <c r="G15" s="26"/>
      <c r="H15" s="55"/>
      <c r="K15" s="18"/>
      <c r="L15" s="18"/>
      <c r="M15" s="18"/>
      <c r="N15" s="18"/>
      <c r="O15" s="18"/>
    </row>
    <row r="16" spans="1:15" s="7" customFormat="1">
      <c r="A16" s="56"/>
      <c r="B16" s="71" t="s">
        <v>23</v>
      </c>
      <c r="C16" s="51" t="s">
        <v>24</v>
      </c>
      <c r="D16" s="17">
        <v>21</v>
      </c>
      <c r="E16" s="17"/>
      <c r="F16" s="17"/>
      <c r="G16" s="26"/>
      <c r="H16" s="55"/>
      <c r="K16" s="18"/>
      <c r="L16" s="18"/>
      <c r="M16" s="18"/>
      <c r="N16" s="18"/>
      <c r="O16" s="18"/>
    </row>
    <row r="17" spans="1:15" s="7" customFormat="1">
      <c r="A17" s="56"/>
      <c r="B17" s="57" t="s">
        <v>25</v>
      </c>
      <c r="C17" s="51"/>
      <c r="D17" s="17"/>
      <c r="E17" s="17"/>
      <c r="F17" s="17"/>
      <c r="G17" s="26"/>
      <c r="H17" s="55"/>
      <c r="K17" s="18"/>
      <c r="L17" s="18"/>
      <c r="M17" s="18"/>
      <c r="N17" s="18"/>
      <c r="O17" s="18"/>
    </row>
    <row r="18" spans="1:15" s="7" customFormat="1">
      <c r="A18" s="56"/>
      <c r="B18" s="71" t="s">
        <v>21</v>
      </c>
      <c r="C18" s="51" t="s">
        <v>22</v>
      </c>
      <c r="D18" s="17">
        <v>1</v>
      </c>
      <c r="E18" s="17"/>
      <c r="F18" s="17"/>
      <c r="G18" s="26"/>
      <c r="H18" s="55"/>
      <c r="K18" s="18"/>
      <c r="L18" s="18"/>
      <c r="M18" s="18"/>
      <c r="N18" s="18"/>
      <c r="O18" s="18"/>
    </row>
    <row r="19" spans="1:15" s="7" customFormat="1">
      <c r="A19" s="56"/>
      <c r="B19" s="71" t="s">
        <v>23</v>
      </c>
      <c r="C19" s="51" t="s">
        <v>24</v>
      </c>
      <c r="D19" s="17">
        <v>21</v>
      </c>
      <c r="E19" s="17"/>
      <c r="F19" s="17"/>
      <c r="G19" s="26"/>
      <c r="H19" s="55"/>
      <c r="K19" s="18"/>
      <c r="L19" s="18"/>
      <c r="M19" s="18"/>
      <c r="N19" s="18"/>
      <c r="O19" s="18"/>
    </row>
    <row r="20" spans="1:15" s="7" customFormat="1">
      <c r="A20" s="56"/>
      <c r="B20" s="57" t="s">
        <v>26</v>
      </c>
      <c r="C20" s="51" t="s">
        <v>6</v>
      </c>
      <c r="D20" s="17">
        <v>1</v>
      </c>
      <c r="E20" s="17"/>
      <c r="F20" s="17"/>
      <c r="G20" s="26"/>
      <c r="H20" s="55"/>
      <c r="K20" s="18"/>
      <c r="L20" s="18"/>
      <c r="M20" s="18"/>
      <c r="N20" s="18"/>
      <c r="O20" s="18"/>
    </row>
    <row r="21" spans="1:15" s="7" customFormat="1">
      <c r="A21" s="56"/>
      <c r="B21" s="57" t="s">
        <v>27</v>
      </c>
      <c r="C21" s="51" t="s">
        <v>6</v>
      </c>
      <c r="D21" s="17">
        <v>1</v>
      </c>
      <c r="E21" s="17"/>
      <c r="F21" s="17"/>
      <c r="G21" s="26"/>
      <c r="H21" s="55"/>
      <c r="J21" s="10"/>
      <c r="K21" s="18"/>
      <c r="L21" s="18"/>
      <c r="M21" s="18"/>
      <c r="N21" s="18"/>
      <c r="O21" s="18"/>
    </row>
    <row r="22" spans="1:15" s="7" customFormat="1">
      <c r="A22" s="56"/>
      <c r="B22" s="57" t="s">
        <v>28</v>
      </c>
      <c r="C22" s="51" t="s">
        <v>6</v>
      </c>
      <c r="D22" s="17">
        <v>1</v>
      </c>
      <c r="E22" s="17"/>
      <c r="F22" s="17"/>
      <c r="G22" s="26"/>
      <c r="H22" s="55"/>
      <c r="J22" s="10"/>
      <c r="K22" s="18"/>
      <c r="L22" s="18"/>
      <c r="M22" s="18"/>
      <c r="N22" s="18"/>
      <c r="O22" s="18"/>
    </row>
    <row r="23" spans="1:15" s="7" customFormat="1" ht="15" thickBot="1">
      <c r="A23" s="56"/>
      <c r="B23" s="57"/>
      <c r="C23" s="51"/>
      <c r="D23" s="17"/>
      <c r="E23" s="17"/>
      <c r="F23" s="17"/>
      <c r="G23" s="26"/>
      <c r="H23" s="55"/>
      <c r="J23" s="10"/>
      <c r="K23" s="18"/>
      <c r="L23" s="18"/>
      <c r="M23" s="18"/>
      <c r="N23" s="18"/>
      <c r="O23" s="18"/>
    </row>
    <row r="24" spans="1:15" s="7" customFormat="1" ht="15" thickBot="1">
      <c r="A24" s="56"/>
      <c r="B24" s="59" t="s">
        <v>29</v>
      </c>
      <c r="C24" s="67"/>
      <c r="D24" s="115"/>
      <c r="E24" s="114"/>
      <c r="F24" s="132"/>
      <c r="G24" s="114"/>
      <c r="H24" s="60"/>
      <c r="J24" s="14"/>
      <c r="K24" s="18"/>
      <c r="L24" s="18"/>
      <c r="M24" s="18"/>
      <c r="N24" s="18"/>
      <c r="O24" s="18"/>
    </row>
    <row r="25" spans="1:15">
      <c r="A25" s="61"/>
      <c r="B25" s="46" t="s">
        <v>30</v>
      </c>
      <c r="C25" s="47"/>
      <c r="D25" s="69"/>
      <c r="E25" s="80"/>
      <c r="F25" s="69"/>
      <c r="G25" s="81"/>
      <c r="H25" s="48"/>
      <c r="I25" s="7"/>
    </row>
    <row r="26" spans="1:15" s="7" customFormat="1">
      <c r="A26" s="61"/>
      <c r="B26" s="58" t="s">
        <v>31</v>
      </c>
      <c r="C26" s="51" t="s">
        <v>32</v>
      </c>
      <c r="D26" s="17">
        <f>166+16*3</f>
        <v>214</v>
      </c>
      <c r="E26" s="17"/>
      <c r="F26" s="17"/>
      <c r="G26" s="26"/>
      <c r="H26" s="55"/>
      <c r="J26" s="11"/>
      <c r="K26" s="18"/>
      <c r="L26" s="18"/>
      <c r="M26" s="18"/>
      <c r="N26" s="18"/>
      <c r="O26" s="18"/>
    </row>
    <row r="27" spans="1:15" s="7" customFormat="1">
      <c r="A27" s="61"/>
      <c r="B27" s="58" t="s">
        <v>33</v>
      </c>
      <c r="C27" s="51" t="s">
        <v>34</v>
      </c>
      <c r="D27" s="17">
        <f>340*2</f>
        <v>680</v>
      </c>
      <c r="E27" s="17"/>
      <c r="F27" s="17"/>
      <c r="G27" s="26"/>
      <c r="H27" s="55"/>
      <c r="K27" s="18"/>
      <c r="L27" s="18"/>
      <c r="M27" s="18"/>
      <c r="N27" s="18"/>
      <c r="O27" s="18"/>
    </row>
    <row r="28" spans="1:15">
      <c r="A28" s="61"/>
      <c r="B28" s="58" t="s">
        <v>35</v>
      </c>
      <c r="C28" s="51" t="s">
        <v>34</v>
      </c>
      <c r="D28" s="17">
        <v>3650</v>
      </c>
      <c r="E28" s="17"/>
      <c r="F28" s="17"/>
      <c r="G28" s="26"/>
      <c r="H28" s="55"/>
      <c r="I28" s="7"/>
      <c r="J28" s="11"/>
      <c r="K28" s="7"/>
      <c r="L28" s="7"/>
      <c r="M28" s="7"/>
      <c r="N28" s="7"/>
      <c r="O28" s="7"/>
    </row>
    <row r="29" spans="1:15">
      <c r="A29" s="61"/>
      <c r="B29" s="58" t="s">
        <v>36</v>
      </c>
      <c r="C29" s="51" t="s">
        <v>34</v>
      </c>
      <c r="D29" s="134">
        <f>(22*1.7*1.7+3*0.75*0.75+69*0.9)*1.65</f>
        <v>210.156375</v>
      </c>
      <c r="E29" s="17"/>
      <c r="F29" s="17"/>
      <c r="G29" s="26"/>
      <c r="H29" s="55"/>
      <c r="I29" s="7"/>
      <c r="K29" s="7"/>
      <c r="L29" s="7"/>
      <c r="M29" s="7"/>
      <c r="N29" s="7"/>
      <c r="O29" s="7"/>
    </row>
    <row r="30" spans="1:15" s="3" customFormat="1" ht="17.25" customHeight="1">
      <c r="A30" s="61"/>
      <c r="B30" s="58" t="s">
        <v>37</v>
      </c>
      <c r="C30" s="51" t="s">
        <v>34</v>
      </c>
      <c r="D30" s="17">
        <v>200</v>
      </c>
      <c r="E30" s="17"/>
      <c r="F30" s="17"/>
      <c r="G30" s="26"/>
      <c r="H30" s="55"/>
      <c r="J30" s="37"/>
    </row>
    <row r="31" spans="1:15">
      <c r="A31" s="61"/>
      <c r="B31" s="58" t="s">
        <v>38</v>
      </c>
      <c r="C31" s="51" t="s">
        <v>34</v>
      </c>
      <c r="D31" s="17">
        <f>(D28+D29-D30/2)*1.3</f>
        <v>4888.2032875000004</v>
      </c>
      <c r="E31" s="17"/>
      <c r="F31" s="17"/>
      <c r="G31" s="26"/>
      <c r="H31" s="55"/>
      <c r="I31" s="7"/>
      <c r="K31" s="7"/>
      <c r="L31" s="7"/>
      <c r="M31" s="7"/>
      <c r="N31" s="7"/>
      <c r="O31" s="7"/>
    </row>
    <row r="32" spans="1:15">
      <c r="A32" s="61"/>
      <c r="B32" s="71" t="s">
        <v>39</v>
      </c>
      <c r="C32" s="51" t="s">
        <v>40</v>
      </c>
      <c r="D32" s="17">
        <v>1</v>
      </c>
      <c r="E32" s="17"/>
      <c r="F32" s="17"/>
      <c r="G32" s="26"/>
      <c r="H32" s="55"/>
      <c r="I32" s="7"/>
      <c r="K32" s="7"/>
      <c r="L32" s="7"/>
      <c r="M32" s="7"/>
      <c r="N32" s="7"/>
      <c r="O32" s="7"/>
    </row>
    <row r="33" spans="1:64">
      <c r="A33" s="61"/>
      <c r="B33" s="58" t="s">
        <v>41</v>
      </c>
      <c r="C33" s="51" t="s">
        <v>40</v>
      </c>
      <c r="D33" s="17">
        <v>1</v>
      </c>
      <c r="E33" s="17"/>
      <c r="F33" s="17"/>
      <c r="G33" s="26"/>
      <c r="H33" s="55"/>
      <c r="I33" s="7"/>
      <c r="J33" s="11"/>
      <c r="K33" s="7"/>
      <c r="L33" s="7"/>
      <c r="M33" s="7"/>
      <c r="N33" s="7"/>
      <c r="O33" s="7"/>
    </row>
    <row r="34" spans="1:64" ht="15" thickBot="1">
      <c r="A34" s="61"/>
      <c r="B34" s="65"/>
      <c r="C34" s="66"/>
      <c r="D34" s="17"/>
      <c r="E34" s="17"/>
      <c r="F34" s="17"/>
      <c r="G34" s="26"/>
      <c r="H34" s="113"/>
      <c r="I34" s="7"/>
      <c r="K34" s="7"/>
      <c r="L34" s="7"/>
      <c r="M34" s="7"/>
      <c r="N34" s="7"/>
      <c r="O34" s="7"/>
    </row>
    <row r="35" spans="1:64" ht="15" thickBot="1">
      <c r="A35" s="61"/>
      <c r="B35" s="59" t="s">
        <v>42</v>
      </c>
      <c r="C35" s="67"/>
      <c r="D35" s="115"/>
      <c r="E35" s="114"/>
      <c r="F35" s="132"/>
      <c r="G35" s="114"/>
      <c r="H35" s="60"/>
      <c r="I35" s="7"/>
      <c r="K35" s="7"/>
      <c r="L35" s="7"/>
      <c r="M35" s="7"/>
      <c r="N35" s="7"/>
      <c r="O35" s="7"/>
    </row>
    <row r="36" spans="1:64" s="7" customFormat="1">
      <c r="A36" s="68"/>
      <c r="B36" s="46" t="s">
        <v>43</v>
      </c>
      <c r="C36" s="47"/>
      <c r="D36" s="69"/>
      <c r="E36" s="80"/>
      <c r="F36" s="69"/>
      <c r="G36" s="81"/>
      <c r="H36" s="48"/>
    </row>
    <row r="37" spans="1:64" s="7" customFormat="1">
      <c r="A37" s="68"/>
      <c r="B37" s="57" t="s">
        <v>44</v>
      </c>
      <c r="C37" s="51" t="s">
        <v>40</v>
      </c>
      <c r="D37" s="17">
        <v>1</v>
      </c>
      <c r="E37" s="17"/>
      <c r="F37" s="17"/>
      <c r="G37" s="26"/>
      <c r="H37" s="70"/>
    </row>
    <row r="38" spans="1:64" s="7" customFormat="1">
      <c r="A38" s="68"/>
      <c r="B38" s="62"/>
      <c r="C38" s="63"/>
      <c r="D38" s="17"/>
      <c r="E38" s="17"/>
      <c r="F38" s="17"/>
      <c r="G38" s="26"/>
      <c r="H38" s="70"/>
    </row>
    <row r="39" spans="1:64" s="7" customFormat="1">
      <c r="A39" s="68"/>
      <c r="B39" s="118" t="s">
        <v>45</v>
      </c>
      <c r="C39" s="63" t="s">
        <v>34</v>
      </c>
      <c r="D39" s="17">
        <v>3</v>
      </c>
      <c r="E39" s="17"/>
      <c r="F39" s="17"/>
      <c r="G39" s="26"/>
      <c r="H39" s="70"/>
    </row>
    <row r="40" spans="1:64" s="7" customFormat="1">
      <c r="A40" s="68"/>
      <c r="B40" s="57"/>
      <c r="C40" s="51"/>
      <c r="D40" s="17"/>
      <c r="E40" s="17"/>
      <c r="F40" s="17"/>
      <c r="G40" s="26"/>
      <c r="H40" s="70"/>
      <c r="J40" s="11"/>
    </row>
    <row r="41" spans="1:64" s="7" customFormat="1">
      <c r="A41" s="68"/>
      <c r="B41" s="57" t="s">
        <v>46</v>
      </c>
      <c r="C41" s="51"/>
      <c r="D41" s="17"/>
      <c r="E41" s="17"/>
      <c r="F41" s="17"/>
      <c r="G41" s="26"/>
      <c r="H41" s="70"/>
    </row>
    <row r="42" spans="1:64" s="7" customFormat="1">
      <c r="A42" s="61"/>
      <c r="B42" s="71" t="s">
        <v>47</v>
      </c>
      <c r="C42" s="63" t="s">
        <v>34</v>
      </c>
      <c r="D42" s="17">
        <v>720</v>
      </c>
      <c r="E42" s="17"/>
      <c r="F42" s="17"/>
      <c r="G42" s="26"/>
      <c r="H42" s="70"/>
    </row>
    <row r="43" spans="1:64" s="7" customFormat="1">
      <c r="A43" s="61"/>
      <c r="B43" s="62" t="s">
        <v>48</v>
      </c>
      <c r="C43" s="63" t="s">
        <v>49</v>
      </c>
      <c r="D43" s="17">
        <f>D42*80</f>
        <v>57600</v>
      </c>
      <c r="E43" s="17"/>
      <c r="F43" s="17"/>
      <c r="G43" s="26"/>
      <c r="H43" s="70"/>
      <c r="J43" s="11"/>
    </row>
    <row r="44" spans="1:64" s="7" customFormat="1">
      <c r="A44" s="61"/>
      <c r="B44" s="62"/>
      <c r="C44" s="63"/>
      <c r="D44" s="17"/>
      <c r="E44" s="17"/>
      <c r="F44" s="17"/>
      <c r="G44" s="26"/>
      <c r="H44" s="70"/>
      <c r="J44" s="11"/>
    </row>
    <row r="45" spans="1:64" s="1" customFormat="1" ht="15" customHeight="1">
      <c r="A45" s="61"/>
      <c r="B45" s="57" t="s">
        <v>50</v>
      </c>
      <c r="C45" s="63"/>
      <c r="D45" s="17"/>
      <c r="E45" s="17"/>
      <c r="F45" s="17"/>
      <c r="G45" s="26"/>
      <c r="H45" s="70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</row>
    <row r="46" spans="1:64" s="1" customFormat="1" ht="15" customHeight="1">
      <c r="A46" s="61"/>
      <c r="B46" s="57" t="s">
        <v>51</v>
      </c>
      <c r="C46" s="63"/>
      <c r="D46" s="17"/>
      <c r="E46" s="17"/>
      <c r="F46" s="17"/>
      <c r="G46" s="26"/>
      <c r="H46" s="70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</row>
    <row r="47" spans="1:64" s="1" customFormat="1" ht="15" customHeight="1">
      <c r="A47" s="61"/>
      <c r="B47" s="62" t="s">
        <v>52</v>
      </c>
      <c r="C47" s="63" t="s">
        <v>34</v>
      </c>
      <c r="D47" s="134">
        <f>69*0.9*0.25</f>
        <v>15.525</v>
      </c>
      <c r="E47" s="17"/>
      <c r="F47" s="17"/>
      <c r="G47" s="26"/>
      <c r="H47" s="70"/>
      <c r="I47" s="3"/>
      <c r="J47" s="31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</row>
    <row r="48" spans="1:64" s="1" customFormat="1" ht="15" customHeight="1">
      <c r="A48" s="61"/>
      <c r="B48" s="62" t="s">
        <v>53</v>
      </c>
      <c r="C48" s="63" t="s">
        <v>54</v>
      </c>
      <c r="D48" s="17">
        <f>D47*75</f>
        <v>1164.375</v>
      </c>
      <c r="E48" s="17"/>
      <c r="F48" s="17"/>
      <c r="G48" s="26"/>
      <c r="H48" s="70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</row>
    <row r="49" spans="1:64" s="1" customFormat="1" ht="15" customHeight="1">
      <c r="A49" s="61"/>
      <c r="B49" s="62"/>
      <c r="C49" s="63"/>
      <c r="D49" s="17"/>
      <c r="E49" s="17"/>
      <c r="F49" s="17"/>
      <c r="G49" s="26"/>
      <c r="H49" s="70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</row>
    <row r="50" spans="1:64" s="1" customFormat="1" ht="15" customHeight="1">
      <c r="A50" s="61"/>
      <c r="B50" s="57" t="s">
        <v>55</v>
      </c>
      <c r="C50" s="63"/>
      <c r="D50" s="17"/>
      <c r="E50" s="17"/>
      <c r="F50" s="17"/>
      <c r="G50" s="26"/>
      <c r="H50" s="70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</row>
    <row r="51" spans="1:64" s="1" customFormat="1" ht="15" customHeight="1">
      <c r="A51" s="61"/>
      <c r="B51" s="62" t="s">
        <v>52</v>
      </c>
      <c r="C51" s="63" t="s">
        <v>34</v>
      </c>
      <c r="D51" s="134">
        <f>22*1.7*1.7*0.35+3*0.75*0.75*0.25</f>
        <v>22.674874999999997</v>
      </c>
      <c r="E51" s="17"/>
      <c r="F51" s="17"/>
      <c r="G51" s="26"/>
      <c r="H51" s="70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</row>
    <row r="52" spans="1:64" s="1" customFormat="1" ht="15" customHeight="1">
      <c r="A52" s="61"/>
      <c r="B52" s="62" t="s">
        <v>53</v>
      </c>
      <c r="C52" s="63" t="s">
        <v>54</v>
      </c>
      <c r="D52" s="17">
        <f>D51*75</f>
        <v>1700.6156249999997</v>
      </c>
      <c r="E52" s="17"/>
      <c r="F52" s="17"/>
      <c r="G52" s="26"/>
      <c r="H52" s="70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</row>
    <row r="53" spans="1:64" s="7" customFormat="1">
      <c r="A53" s="61"/>
      <c r="B53" s="62" t="s">
        <v>56</v>
      </c>
      <c r="C53" s="63" t="s">
        <v>32</v>
      </c>
      <c r="D53" s="17">
        <v>7</v>
      </c>
      <c r="E53" s="17"/>
      <c r="F53" s="17"/>
      <c r="G53" s="26"/>
      <c r="H53" s="70"/>
    </row>
    <row r="54" spans="1:64" s="7" customFormat="1">
      <c r="A54" s="61"/>
      <c r="B54" s="62"/>
      <c r="C54" s="63"/>
      <c r="D54" s="17"/>
      <c r="E54" s="17"/>
      <c r="F54" s="17"/>
      <c r="G54" s="26"/>
      <c r="H54" s="70"/>
    </row>
    <row r="55" spans="1:64">
      <c r="A55" s="56"/>
      <c r="B55" s="57" t="s">
        <v>57</v>
      </c>
      <c r="C55" s="51"/>
      <c r="D55" s="52"/>
      <c r="E55" s="53"/>
      <c r="F55" s="52"/>
      <c r="G55" s="54"/>
      <c r="H55" s="72"/>
      <c r="I55" s="7"/>
      <c r="J55" s="1"/>
      <c r="K55" s="23"/>
      <c r="L55" s="23"/>
      <c r="M55" s="23"/>
      <c r="N55" s="23"/>
      <c r="O55" s="23"/>
      <c r="P55" s="1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</row>
    <row r="56" spans="1:64">
      <c r="A56" s="56"/>
      <c r="B56" s="62" t="s">
        <v>58</v>
      </c>
      <c r="C56" s="63" t="s">
        <v>34</v>
      </c>
      <c r="D56" s="52">
        <v>60</v>
      </c>
      <c r="E56" s="53"/>
      <c r="F56" s="52"/>
      <c r="G56" s="54"/>
      <c r="H56" s="72"/>
      <c r="I56" s="7"/>
      <c r="J56" s="1"/>
      <c r="K56" s="23"/>
      <c r="L56" s="23"/>
      <c r="M56" s="23"/>
      <c r="N56" s="23"/>
      <c r="O56" s="23"/>
      <c r="P56" s="1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</row>
    <row r="57" spans="1:64">
      <c r="A57" s="56"/>
      <c r="B57" s="62" t="s">
        <v>59</v>
      </c>
      <c r="C57" s="63" t="s">
        <v>32</v>
      </c>
      <c r="D57" s="52">
        <v>255</v>
      </c>
      <c r="E57" s="53"/>
      <c r="F57" s="52"/>
      <c r="G57" s="54"/>
      <c r="H57" s="72"/>
      <c r="I57" s="7"/>
      <c r="J57" s="1"/>
      <c r="K57" s="23"/>
      <c r="L57" s="23"/>
      <c r="M57" s="23"/>
      <c r="N57" s="23"/>
      <c r="O57" s="23"/>
      <c r="P57" s="1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</row>
    <row r="58" spans="1:64">
      <c r="A58" s="56"/>
      <c r="B58" s="62" t="s">
        <v>60</v>
      </c>
      <c r="C58" s="63" t="s">
        <v>49</v>
      </c>
      <c r="D58" s="52">
        <f>27*200+60*250</f>
        <v>20400</v>
      </c>
      <c r="E58" s="53"/>
      <c r="F58" s="52"/>
      <c r="G58" s="54"/>
      <c r="H58" s="72"/>
      <c r="I58" s="7"/>
      <c r="J58" s="1"/>
      <c r="K58" s="23"/>
      <c r="L58" s="23"/>
      <c r="M58" s="23"/>
      <c r="N58" s="23"/>
      <c r="O58" s="23"/>
      <c r="P58" s="1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</row>
    <row r="59" spans="1:64">
      <c r="A59" s="61"/>
      <c r="B59" s="62"/>
      <c r="C59" s="63"/>
      <c r="D59" s="52"/>
      <c r="E59" s="53"/>
      <c r="F59" s="52"/>
      <c r="G59" s="54"/>
      <c r="H59" s="70"/>
      <c r="I59" s="7"/>
      <c r="J59" s="1"/>
      <c r="K59" s="23"/>
      <c r="L59" s="23"/>
      <c r="M59" s="23"/>
      <c r="N59" s="23"/>
      <c r="O59" s="23"/>
      <c r="P59" s="1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</row>
    <row r="60" spans="1:64" s="8" customFormat="1">
      <c r="A60" s="119"/>
      <c r="B60" s="57" t="s">
        <v>61</v>
      </c>
      <c r="C60" s="51"/>
      <c r="D60" s="17"/>
      <c r="E60" s="17"/>
      <c r="F60" s="17"/>
      <c r="G60" s="77"/>
      <c r="H60" s="72"/>
      <c r="I60" s="7"/>
      <c r="J60" s="7"/>
      <c r="K60" s="18"/>
      <c r="L60" s="18"/>
      <c r="M60" s="18"/>
      <c r="N60" s="18"/>
      <c r="O60" s="18"/>
    </row>
    <row r="61" spans="1:64">
      <c r="A61" s="119"/>
      <c r="B61" s="62" t="s">
        <v>58</v>
      </c>
      <c r="C61" s="63" t="s">
        <v>34</v>
      </c>
      <c r="D61" s="17">
        <v>178</v>
      </c>
      <c r="E61" s="17"/>
      <c r="F61" s="17"/>
      <c r="G61" s="77"/>
      <c r="H61" s="72"/>
      <c r="I61" s="7"/>
      <c r="J61" s="11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</row>
    <row r="62" spans="1:64">
      <c r="A62" s="119"/>
      <c r="B62" s="64" t="s">
        <v>59</v>
      </c>
      <c r="C62" s="63" t="s">
        <v>32</v>
      </c>
      <c r="D62" s="17">
        <v>714</v>
      </c>
      <c r="E62" s="17"/>
      <c r="F62" s="17"/>
      <c r="G62" s="77"/>
      <c r="H62" s="72"/>
      <c r="I62" s="7"/>
      <c r="J62" s="11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</row>
    <row r="63" spans="1:64">
      <c r="A63" s="119"/>
      <c r="B63" s="62" t="s">
        <v>62</v>
      </c>
      <c r="C63" s="63" t="s">
        <v>49</v>
      </c>
      <c r="D63" s="17">
        <f>D61*60</f>
        <v>10680</v>
      </c>
      <c r="E63" s="17"/>
      <c r="F63" s="17"/>
      <c r="G63" s="77"/>
      <c r="H63" s="72"/>
      <c r="I63" s="7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</row>
    <row r="64" spans="1:64">
      <c r="A64" s="119"/>
      <c r="B64" s="62"/>
      <c r="C64" s="63"/>
      <c r="D64" s="17"/>
      <c r="E64" s="17"/>
      <c r="F64" s="17"/>
      <c r="G64" s="77"/>
      <c r="H64" s="72"/>
      <c r="I64" s="7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</row>
    <row r="65" spans="1:46" s="7" customFormat="1" ht="15" thickBot="1">
      <c r="A65" s="61"/>
      <c r="B65" s="62"/>
      <c r="C65" s="63"/>
      <c r="D65" s="17"/>
      <c r="E65" s="17"/>
      <c r="F65" s="17"/>
      <c r="G65" s="26"/>
      <c r="H65" s="70"/>
    </row>
    <row r="66" spans="1:46" s="7" customFormat="1" ht="15" thickBot="1">
      <c r="A66" s="61"/>
      <c r="B66" s="59" t="s">
        <v>63</v>
      </c>
      <c r="C66" s="67"/>
      <c r="D66" s="115"/>
      <c r="E66" s="114"/>
      <c r="F66" s="132"/>
      <c r="G66" s="114"/>
      <c r="H66" s="60"/>
    </row>
    <row r="67" spans="1:46">
      <c r="A67" s="68"/>
      <c r="B67" s="46" t="s">
        <v>64</v>
      </c>
      <c r="C67" s="47"/>
      <c r="D67" s="69"/>
      <c r="E67" s="80"/>
      <c r="F67" s="69"/>
      <c r="G67" s="81"/>
      <c r="H67" s="48"/>
      <c r="I67" s="7"/>
      <c r="K67" s="7"/>
      <c r="L67" s="7"/>
      <c r="M67" s="7"/>
      <c r="N67" s="7"/>
      <c r="O67" s="7"/>
    </row>
    <row r="68" spans="1:46">
      <c r="A68" s="61"/>
      <c r="B68" s="50" t="s">
        <v>65</v>
      </c>
      <c r="C68" s="51"/>
      <c r="D68" s="17"/>
      <c r="E68" s="17"/>
      <c r="F68" s="17"/>
      <c r="G68" s="26"/>
      <c r="H68" s="72"/>
      <c r="I68" s="7"/>
      <c r="K68" s="7"/>
      <c r="L68" s="7"/>
      <c r="M68" s="7"/>
      <c r="N68" s="7"/>
      <c r="O68" s="7"/>
    </row>
    <row r="69" spans="1:46">
      <c r="A69" s="61"/>
      <c r="B69" s="57" t="s">
        <v>66</v>
      </c>
      <c r="C69" s="51"/>
      <c r="D69" s="17"/>
      <c r="E69" s="17"/>
      <c r="F69" s="17"/>
      <c r="G69" s="26"/>
      <c r="H69" s="72"/>
      <c r="I69" s="7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</row>
    <row r="70" spans="1:46">
      <c r="A70" s="61"/>
      <c r="B70" s="62" t="s">
        <v>52</v>
      </c>
      <c r="C70" s="63" t="s">
        <v>34</v>
      </c>
      <c r="D70" s="17">
        <v>115</v>
      </c>
      <c r="E70" s="17"/>
      <c r="F70" s="17"/>
      <c r="G70" s="26"/>
      <c r="H70" s="72"/>
      <c r="I70" s="7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</row>
    <row r="71" spans="1:46">
      <c r="A71" s="61"/>
      <c r="B71" s="64" t="s">
        <v>67</v>
      </c>
      <c r="C71" s="63" t="s">
        <v>32</v>
      </c>
      <c r="D71" s="17">
        <v>932</v>
      </c>
      <c r="E71" s="17"/>
      <c r="F71" s="17"/>
      <c r="G71" s="26"/>
      <c r="H71" s="72"/>
      <c r="I71" s="7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</row>
    <row r="72" spans="1:46">
      <c r="A72" s="61"/>
      <c r="B72" s="62" t="s">
        <v>68</v>
      </c>
      <c r="C72" s="63" t="s">
        <v>49</v>
      </c>
      <c r="D72" s="17">
        <f>D70*70</f>
        <v>8050</v>
      </c>
      <c r="E72" s="17"/>
      <c r="F72" s="17"/>
      <c r="G72" s="26"/>
      <c r="H72" s="72"/>
      <c r="I72" s="7"/>
      <c r="K72" s="12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</row>
    <row r="73" spans="1:46">
      <c r="A73" s="61"/>
      <c r="B73" s="62"/>
      <c r="C73" s="63"/>
      <c r="D73" s="17"/>
      <c r="E73" s="17"/>
      <c r="F73" s="17"/>
      <c r="G73" s="26"/>
      <c r="H73" s="72"/>
      <c r="I73" s="7"/>
      <c r="K73" s="12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</row>
    <row r="74" spans="1:46">
      <c r="A74" s="61"/>
      <c r="B74" s="57" t="s">
        <v>69</v>
      </c>
      <c r="C74" s="63"/>
      <c r="D74" s="17"/>
      <c r="E74" s="17"/>
      <c r="F74" s="17"/>
      <c r="G74" s="26"/>
      <c r="H74" s="72"/>
      <c r="I74" s="7"/>
      <c r="K74" s="12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</row>
    <row r="75" spans="1:46">
      <c r="A75" s="61"/>
      <c r="B75" s="62" t="s">
        <v>52</v>
      </c>
      <c r="C75" s="63" t="s">
        <v>34</v>
      </c>
      <c r="D75" s="17">
        <v>37</v>
      </c>
      <c r="E75" s="17"/>
      <c r="F75" s="17"/>
      <c r="G75" s="26"/>
      <c r="H75" s="72"/>
      <c r="I75" s="7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</row>
    <row r="76" spans="1:46">
      <c r="A76" s="61"/>
      <c r="B76" s="64" t="s">
        <v>67</v>
      </c>
      <c r="C76" s="63" t="s">
        <v>32</v>
      </c>
      <c r="D76" s="17">
        <v>317</v>
      </c>
      <c r="E76" s="17"/>
      <c r="F76" s="17"/>
      <c r="G76" s="26"/>
      <c r="H76" s="72"/>
      <c r="I76" s="7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</row>
    <row r="77" spans="1:46">
      <c r="A77" s="61"/>
      <c r="B77" s="62" t="s">
        <v>68</v>
      </c>
      <c r="C77" s="63" t="s">
        <v>49</v>
      </c>
      <c r="D77" s="17">
        <f>D75*70</f>
        <v>2590</v>
      </c>
      <c r="E77" s="17"/>
      <c r="F77" s="17"/>
      <c r="G77" s="26"/>
      <c r="H77" s="72"/>
      <c r="I77" s="7"/>
      <c r="K77" s="12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</row>
    <row r="78" spans="1:46">
      <c r="A78" s="61"/>
      <c r="B78" s="62"/>
      <c r="C78" s="63"/>
      <c r="D78" s="17"/>
      <c r="E78" s="17"/>
      <c r="F78" s="17"/>
      <c r="G78" s="26"/>
      <c r="H78" s="72"/>
      <c r="I78" s="7"/>
      <c r="K78" s="12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</row>
    <row r="79" spans="1:46">
      <c r="A79" s="61"/>
      <c r="B79" s="57" t="s">
        <v>70</v>
      </c>
      <c r="C79" s="51"/>
      <c r="D79" s="17"/>
      <c r="E79" s="17"/>
      <c r="F79" s="17"/>
      <c r="G79" s="26"/>
      <c r="H79" s="72"/>
      <c r="I79" s="7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</row>
    <row r="80" spans="1:46">
      <c r="A80" s="61"/>
      <c r="B80" s="62" t="s">
        <v>52</v>
      </c>
      <c r="C80" s="63" t="s">
        <v>34</v>
      </c>
      <c r="D80" s="17">
        <v>44</v>
      </c>
      <c r="E80" s="17"/>
      <c r="F80" s="17"/>
      <c r="G80" s="26"/>
      <c r="H80" s="72"/>
      <c r="I80" s="7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</row>
    <row r="81" spans="1:46">
      <c r="A81" s="61"/>
      <c r="B81" s="64" t="s">
        <v>67</v>
      </c>
      <c r="C81" s="63" t="s">
        <v>32</v>
      </c>
      <c r="D81" s="17">
        <v>461</v>
      </c>
      <c r="E81" s="17"/>
      <c r="F81" s="17"/>
      <c r="G81" s="26"/>
      <c r="H81" s="72"/>
      <c r="I81" s="7"/>
      <c r="J81" s="11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</row>
    <row r="82" spans="1:46">
      <c r="A82" s="61"/>
      <c r="B82" s="62" t="s">
        <v>68</v>
      </c>
      <c r="C82" s="63" t="s">
        <v>49</v>
      </c>
      <c r="D82" s="17">
        <f>D80*60</f>
        <v>2640</v>
      </c>
      <c r="E82" s="17"/>
      <c r="F82" s="17"/>
      <c r="G82" s="26"/>
      <c r="H82" s="72"/>
      <c r="I82" s="7"/>
      <c r="K82" s="12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</row>
    <row r="83" spans="1:46">
      <c r="A83" s="61"/>
      <c r="B83" s="62"/>
      <c r="C83" s="63"/>
      <c r="D83" s="17"/>
      <c r="E83" s="17"/>
      <c r="F83" s="17"/>
      <c r="G83" s="26"/>
      <c r="H83" s="72"/>
      <c r="I83" s="7"/>
      <c r="K83" s="12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</row>
    <row r="84" spans="1:46">
      <c r="A84" s="61"/>
      <c r="B84" s="57" t="s">
        <v>71</v>
      </c>
      <c r="C84" s="51"/>
      <c r="D84" s="17"/>
      <c r="E84" s="17"/>
      <c r="F84" s="17"/>
      <c r="G84" s="26"/>
      <c r="H84" s="72"/>
      <c r="I84" s="7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</row>
    <row r="85" spans="1:46">
      <c r="A85" s="61"/>
      <c r="B85" s="62" t="s">
        <v>52</v>
      </c>
      <c r="C85" s="63" t="s">
        <v>34</v>
      </c>
      <c r="D85" s="17">
        <v>100</v>
      </c>
      <c r="E85" s="17"/>
      <c r="F85" s="17"/>
      <c r="G85" s="26"/>
      <c r="H85" s="72"/>
      <c r="I85" s="7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</row>
    <row r="86" spans="1:46">
      <c r="A86" s="61"/>
      <c r="B86" s="64" t="s">
        <v>67</v>
      </c>
      <c r="C86" s="63" t="s">
        <v>32</v>
      </c>
      <c r="D86" s="17">
        <v>840</v>
      </c>
      <c r="E86" s="17"/>
      <c r="F86" s="17"/>
      <c r="G86" s="26"/>
      <c r="H86" s="72"/>
      <c r="I86" s="7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</row>
    <row r="87" spans="1:46">
      <c r="A87" s="61"/>
      <c r="B87" s="62" t="s">
        <v>68</v>
      </c>
      <c r="C87" s="63" t="s">
        <v>49</v>
      </c>
      <c r="D87" s="17">
        <f>D85*80</f>
        <v>8000</v>
      </c>
      <c r="E87" s="17"/>
      <c r="F87" s="17"/>
      <c r="G87" s="26"/>
      <c r="H87" s="72"/>
      <c r="I87" s="7"/>
      <c r="K87" s="12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</row>
    <row r="88" spans="1:46">
      <c r="A88" s="61"/>
      <c r="B88" s="57" t="s">
        <v>72</v>
      </c>
      <c r="C88" s="63"/>
      <c r="D88" s="17"/>
      <c r="E88" s="17"/>
      <c r="F88" s="17"/>
      <c r="G88" s="26"/>
      <c r="H88" s="72"/>
      <c r="I88" s="7"/>
      <c r="K88" s="12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</row>
    <row r="89" spans="1:46">
      <c r="A89" s="61"/>
      <c r="B89" s="62" t="s">
        <v>52</v>
      </c>
      <c r="C89" s="63" t="s">
        <v>34</v>
      </c>
      <c r="D89" s="17">
        <v>6</v>
      </c>
      <c r="E89" s="17"/>
      <c r="F89" s="17"/>
      <c r="G89" s="26"/>
      <c r="H89" s="72"/>
      <c r="I89" s="7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</row>
    <row r="90" spans="1:46">
      <c r="A90" s="61"/>
      <c r="B90" s="64" t="s">
        <v>67</v>
      </c>
      <c r="C90" s="63" t="s">
        <v>32</v>
      </c>
      <c r="D90" s="17">
        <v>65</v>
      </c>
      <c r="E90" s="17"/>
      <c r="F90" s="17"/>
      <c r="G90" s="26"/>
      <c r="H90" s="72"/>
      <c r="I90" s="7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</row>
    <row r="91" spans="1:46">
      <c r="A91" s="61"/>
      <c r="B91" s="62" t="s">
        <v>68</v>
      </c>
      <c r="C91" s="63" t="s">
        <v>49</v>
      </c>
      <c r="D91" s="17">
        <f>D89*60</f>
        <v>360</v>
      </c>
      <c r="E91" s="17"/>
      <c r="F91" s="17"/>
      <c r="G91" s="26"/>
      <c r="H91" s="72"/>
      <c r="I91" s="7"/>
      <c r="K91" s="12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</row>
    <row r="92" spans="1:46">
      <c r="A92" s="61"/>
      <c r="B92" s="62"/>
      <c r="C92" s="63"/>
      <c r="D92" s="17"/>
      <c r="E92" s="17"/>
      <c r="F92" s="17"/>
      <c r="G92" s="26"/>
      <c r="H92" s="72"/>
      <c r="I92" s="7"/>
      <c r="K92" s="12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</row>
    <row r="93" spans="1:46" s="7" customFormat="1">
      <c r="A93" s="56"/>
      <c r="B93" s="57" t="s">
        <v>73</v>
      </c>
      <c r="C93" s="51"/>
      <c r="D93" s="52"/>
      <c r="E93" s="53"/>
      <c r="F93" s="52"/>
      <c r="G93" s="54"/>
      <c r="H93" s="72"/>
      <c r="J93" s="1"/>
      <c r="K93" s="1"/>
      <c r="L93" s="1"/>
      <c r="M93" s="1"/>
      <c r="N93" s="1"/>
      <c r="O93" s="1"/>
      <c r="P93" s="1"/>
    </row>
    <row r="94" spans="1:46" s="7" customFormat="1">
      <c r="A94" s="56"/>
      <c r="B94" s="62" t="s">
        <v>58</v>
      </c>
      <c r="C94" s="63" t="s">
        <v>34</v>
      </c>
      <c r="D94" s="52">
        <v>17</v>
      </c>
      <c r="E94" s="53"/>
      <c r="F94" s="52"/>
      <c r="G94" s="54"/>
      <c r="H94" s="72"/>
      <c r="J94" s="1"/>
      <c r="K94" s="1"/>
      <c r="L94" s="1"/>
      <c r="M94" s="1"/>
      <c r="N94" s="1"/>
      <c r="O94" s="1"/>
      <c r="P94" s="1"/>
    </row>
    <row r="95" spans="1:46" s="7" customFormat="1">
      <c r="A95" s="56"/>
      <c r="B95" s="62" t="s">
        <v>59</v>
      </c>
      <c r="C95" s="63" t="s">
        <v>32</v>
      </c>
      <c r="D95" s="52">
        <v>200</v>
      </c>
      <c r="E95" s="53"/>
      <c r="F95" s="52"/>
      <c r="G95" s="54"/>
      <c r="H95" s="72"/>
      <c r="J95" s="1"/>
      <c r="K95" s="1"/>
      <c r="L95" s="1"/>
      <c r="M95" s="1"/>
      <c r="N95" s="1"/>
      <c r="O95" s="1"/>
      <c r="P95" s="1"/>
    </row>
    <row r="96" spans="1:46" s="7" customFormat="1">
      <c r="A96" s="56"/>
      <c r="B96" s="62" t="s">
        <v>60</v>
      </c>
      <c r="C96" s="63" t="s">
        <v>49</v>
      </c>
      <c r="D96" s="52">
        <f>D94*65</f>
        <v>1105</v>
      </c>
      <c r="E96" s="53"/>
      <c r="F96" s="52"/>
      <c r="G96" s="54"/>
      <c r="H96" s="72"/>
      <c r="J96" s="1"/>
      <c r="K96" s="1"/>
      <c r="L96" s="1"/>
      <c r="M96" s="1"/>
      <c r="N96" s="1"/>
      <c r="O96" s="1"/>
      <c r="P96" s="1"/>
    </row>
    <row r="97" spans="1:46" s="7" customFormat="1">
      <c r="A97" s="56"/>
      <c r="B97" s="62" t="s">
        <v>74</v>
      </c>
      <c r="C97" s="63" t="s">
        <v>34</v>
      </c>
      <c r="D97" s="52">
        <f>85*0.03</f>
        <v>2.5499999999999998</v>
      </c>
      <c r="E97" s="53"/>
      <c r="F97" s="52"/>
      <c r="G97" s="54"/>
      <c r="H97" s="72"/>
      <c r="J97" s="1"/>
      <c r="K97" s="1"/>
      <c r="L97" s="1"/>
      <c r="M97" s="1"/>
      <c r="N97" s="1"/>
      <c r="O97" s="1"/>
      <c r="P97" s="1"/>
    </row>
    <row r="98" spans="1:46" s="7" customFormat="1">
      <c r="A98" s="56"/>
      <c r="B98" s="62" t="s">
        <v>75</v>
      </c>
      <c r="C98" s="63" t="s">
        <v>32</v>
      </c>
      <c r="D98" s="52">
        <v>85</v>
      </c>
      <c r="E98" s="53"/>
      <c r="F98" s="52"/>
      <c r="G98" s="54"/>
      <c r="H98" s="72"/>
      <c r="J98" s="1"/>
      <c r="K98" s="1"/>
      <c r="L98" s="1"/>
      <c r="M98" s="1"/>
      <c r="N98" s="1"/>
      <c r="O98" s="1"/>
      <c r="P98" s="1"/>
    </row>
    <row r="99" spans="1:46">
      <c r="A99" s="61"/>
      <c r="B99" s="62"/>
      <c r="C99" s="63"/>
      <c r="D99" s="17"/>
      <c r="E99" s="17"/>
      <c r="F99" s="17"/>
      <c r="G99" s="26"/>
      <c r="H99" s="73"/>
      <c r="I99" s="7"/>
      <c r="K99" s="12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</row>
    <row r="100" spans="1:46">
      <c r="A100" s="56"/>
      <c r="B100" s="57" t="s">
        <v>76</v>
      </c>
      <c r="C100" s="63" t="s">
        <v>32</v>
      </c>
      <c r="D100" s="52">
        <v>103</v>
      </c>
      <c r="E100" s="53"/>
      <c r="F100" s="52"/>
      <c r="G100" s="54"/>
      <c r="H100" s="73"/>
      <c r="I100" s="7"/>
      <c r="J100" s="1"/>
      <c r="K100" s="23"/>
      <c r="L100" s="23"/>
      <c r="M100" s="23"/>
      <c r="N100" s="23"/>
      <c r="O100" s="23"/>
      <c r="P100" s="1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</row>
    <row r="101" spans="1:46">
      <c r="A101" s="61"/>
      <c r="B101" s="57"/>
      <c r="C101" s="63"/>
      <c r="D101" s="17"/>
      <c r="E101" s="17"/>
      <c r="F101" s="17"/>
      <c r="G101" s="26"/>
      <c r="H101" s="72"/>
      <c r="I101" s="7"/>
      <c r="K101" s="12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</row>
    <row r="102" spans="1:46">
      <c r="A102" s="61"/>
      <c r="B102" s="57" t="s">
        <v>77</v>
      </c>
      <c r="C102" s="51"/>
      <c r="D102" s="17"/>
      <c r="E102" s="17"/>
      <c r="F102" s="17"/>
      <c r="G102" s="26"/>
      <c r="H102" s="72"/>
      <c r="I102" s="7"/>
      <c r="K102" s="19"/>
      <c r="L102" s="20"/>
      <c r="M102" s="19"/>
      <c r="N102" s="20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</row>
    <row r="103" spans="1:46">
      <c r="A103" s="61"/>
      <c r="B103" s="62" t="s">
        <v>52</v>
      </c>
      <c r="C103" s="63" t="s">
        <v>34</v>
      </c>
      <c r="D103" s="17">
        <v>5</v>
      </c>
      <c r="E103" s="17"/>
      <c r="F103" s="17"/>
      <c r="G103" s="26"/>
      <c r="H103" s="72"/>
      <c r="I103" s="7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</row>
    <row r="104" spans="1:46">
      <c r="A104" s="61"/>
      <c r="B104" s="64" t="s">
        <v>67</v>
      </c>
      <c r="C104" s="63" t="s">
        <v>32</v>
      </c>
      <c r="D104" s="17">
        <v>55</v>
      </c>
      <c r="E104" s="17"/>
      <c r="F104" s="17"/>
      <c r="G104" s="26"/>
      <c r="H104" s="72"/>
      <c r="I104" s="7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</row>
    <row r="105" spans="1:46">
      <c r="A105" s="61"/>
      <c r="B105" s="62" t="s">
        <v>53</v>
      </c>
      <c r="C105" s="63" t="s">
        <v>49</v>
      </c>
      <c r="D105" s="17">
        <f>D103*200</f>
        <v>1000</v>
      </c>
      <c r="E105" s="17"/>
      <c r="F105" s="17"/>
      <c r="G105" s="26"/>
      <c r="H105" s="72"/>
      <c r="I105" s="7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</row>
    <row r="106" spans="1:46">
      <c r="A106" s="61"/>
      <c r="B106" s="62"/>
      <c r="C106" s="63"/>
      <c r="D106" s="17"/>
      <c r="E106" s="17"/>
      <c r="F106" s="17"/>
      <c r="G106" s="26"/>
      <c r="H106" s="72"/>
      <c r="I106" s="7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</row>
    <row r="107" spans="1:46">
      <c r="A107" s="61"/>
      <c r="B107" s="57" t="s">
        <v>78</v>
      </c>
      <c r="C107" s="51"/>
      <c r="D107" s="17"/>
      <c r="E107" s="17"/>
      <c r="F107" s="17"/>
      <c r="G107" s="26"/>
      <c r="H107" s="72"/>
      <c r="I107" s="7"/>
      <c r="K107" s="19"/>
      <c r="L107" s="20"/>
      <c r="M107" s="19"/>
      <c r="N107" s="20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</row>
    <row r="108" spans="1:46">
      <c r="A108" s="61"/>
      <c r="B108" s="62" t="s">
        <v>52</v>
      </c>
      <c r="C108" s="63" t="s">
        <v>34</v>
      </c>
      <c r="D108" s="17">
        <v>10</v>
      </c>
      <c r="E108" s="17"/>
      <c r="F108" s="17"/>
      <c r="G108" s="26"/>
      <c r="H108" s="72"/>
      <c r="I108" s="7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</row>
    <row r="109" spans="1:46">
      <c r="A109" s="61"/>
      <c r="B109" s="64" t="s">
        <v>67</v>
      </c>
      <c r="C109" s="63" t="s">
        <v>32</v>
      </c>
      <c r="D109" s="17">
        <v>110</v>
      </c>
      <c r="E109" s="17"/>
      <c r="F109" s="17"/>
      <c r="G109" s="26"/>
      <c r="H109" s="72"/>
      <c r="I109" s="7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</row>
    <row r="110" spans="1:46">
      <c r="A110" s="61"/>
      <c r="B110" s="62" t="s">
        <v>53</v>
      </c>
      <c r="C110" s="63" t="s">
        <v>49</v>
      </c>
      <c r="D110" s="17">
        <f>D108*200</f>
        <v>2000</v>
      </c>
      <c r="E110" s="17"/>
      <c r="F110" s="17"/>
      <c r="G110" s="26"/>
      <c r="H110" s="72"/>
      <c r="I110" s="7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</row>
    <row r="111" spans="1:46" ht="15" thickBot="1">
      <c r="A111" s="61"/>
      <c r="B111" s="62"/>
      <c r="C111" s="63"/>
      <c r="D111" s="17"/>
      <c r="E111" s="17"/>
      <c r="F111" s="17"/>
      <c r="G111" s="26"/>
      <c r="H111" s="73"/>
      <c r="I111" s="15"/>
      <c r="L111" s="20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</row>
    <row r="112" spans="1:46" ht="15" thickBot="1">
      <c r="A112" s="61"/>
      <c r="B112" s="74" t="s">
        <v>79</v>
      </c>
      <c r="C112" s="66"/>
      <c r="D112" s="75"/>
      <c r="E112" s="75"/>
      <c r="F112" s="75"/>
      <c r="G112" s="76"/>
      <c r="H112" s="60"/>
      <c r="I112" s="7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</row>
    <row r="113" spans="1:46">
      <c r="A113" s="119"/>
      <c r="B113" s="46" t="s">
        <v>80</v>
      </c>
      <c r="C113" s="47"/>
      <c r="D113" s="69"/>
      <c r="E113" s="80"/>
      <c r="F113" s="133"/>
      <c r="G113" s="81"/>
      <c r="H113" s="48"/>
      <c r="I113" s="7"/>
      <c r="J113" s="11"/>
      <c r="K113" s="21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</row>
    <row r="114" spans="1:46">
      <c r="A114" s="119"/>
      <c r="B114" s="57" t="s">
        <v>81</v>
      </c>
      <c r="C114" s="51"/>
      <c r="D114" s="17"/>
      <c r="E114" s="17"/>
      <c r="F114" s="17"/>
      <c r="G114" s="77"/>
      <c r="H114" s="72"/>
      <c r="I114" s="7"/>
      <c r="J114" s="11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</row>
    <row r="115" spans="1:46" s="8" customFormat="1">
      <c r="A115" s="119"/>
      <c r="B115" s="57" t="s">
        <v>82</v>
      </c>
      <c r="C115" s="51"/>
      <c r="D115" s="17"/>
      <c r="E115" s="17"/>
      <c r="F115" s="17"/>
      <c r="G115" s="77"/>
      <c r="H115" s="72"/>
      <c r="I115" s="7"/>
      <c r="J115" s="7"/>
      <c r="K115" s="18"/>
      <c r="L115" s="18"/>
      <c r="M115" s="18"/>
      <c r="N115" s="18"/>
      <c r="O115" s="18"/>
    </row>
    <row r="116" spans="1:46">
      <c r="A116" s="119"/>
      <c r="B116" s="62" t="s">
        <v>58</v>
      </c>
      <c r="C116" s="63" t="s">
        <v>34</v>
      </c>
      <c r="D116" s="17">
        <v>123</v>
      </c>
      <c r="E116" s="17"/>
      <c r="F116" s="17"/>
      <c r="G116" s="77"/>
      <c r="H116" s="72"/>
      <c r="I116" s="7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</row>
    <row r="117" spans="1:46">
      <c r="A117" s="119"/>
      <c r="B117" s="64" t="s">
        <v>59</v>
      </c>
      <c r="C117" s="63" t="s">
        <v>32</v>
      </c>
      <c r="D117" s="17">
        <v>578</v>
      </c>
      <c r="E117" s="17"/>
      <c r="F117" s="17"/>
      <c r="G117" s="77"/>
      <c r="H117" s="72"/>
      <c r="I117" s="7"/>
      <c r="J117" s="11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</row>
    <row r="118" spans="1:46">
      <c r="A118" s="119"/>
      <c r="B118" s="62" t="s">
        <v>62</v>
      </c>
      <c r="C118" s="63" t="s">
        <v>49</v>
      </c>
      <c r="D118" s="17">
        <f>D116*65</f>
        <v>7995</v>
      </c>
      <c r="E118" s="17"/>
      <c r="F118" s="17"/>
      <c r="G118" s="77"/>
      <c r="H118" s="72"/>
      <c r="I118" s="7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</row>
    <row r="119" spans="1:46">
      <c r="A119" s="119"/>
      <c r="B119" s="62"/>
      <c r="C119" s="63"/>
      <c r="D119" s="17"/>
      <c r="E119" s="17"/>
      <c r="F119" s="17"/>
      <c r="G119" s="77"/>
      <c r="H119" s="72"/>
      <c r="I119" s="7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</row>
    <row r="120" spans="1:46">
      <c r="A120" s="119"/>
      <c r="B120" s="57" t="s">
        <v>83</v>
      </c>
      <c r="C120" s="51"/>
      <c r="D120" s="52"/>
      <c r="E120" s="53"/>
      <c r="F120" s="93"/>
      <c r="G120" s="54"/>
      <c r="H120" s="72"/>
      <c r="I120" s="7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</row>
    <row r="121" spans="1:46">
      <c r="A121" s="119"/>
      <c r="B121" s="62" t="s">
        <v>52</v>
      </c>
      <c r="C121" s="63" t="s">
        <v>34</v>
      </c>
      <c r="D121" s="52">
        <v>17</v>
      </c>
      <c r="E121" s="53"/>
      <c r="F121" s="93"/>
      <c r="G121" s="54"/>
      <c r="H121" s="72"/>
      <c r="I121" s="7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</row>
    <row r="122" spans="1:46">
      <c r="A122" s="119"/>
      <c r="B122" s="64" t="s">
        <v>67</v>
      </c>
      <c r="C122" s="63" t="s">
        <v>32</v>
      </c>
      <c r="D122" s="52">
        <v>136</v>
      </c>
      <c r="E122" s="53"/>
      <c r="F122" s="93"/>
      <c r="G122" s="54"/>
      <c r="H122" s="72"/>
      <c r="I122" s="7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</row>
    <row r="123" spans="1:46">
      <c r="A123" s="119"/>
      <c r="B123" s="62" t="s">
        <v>53</v>
      </c>
      <c r="C123" s="63" t="s">
        <v>49</v>
      </c>
      <c r="D123" s="52">
        <f>D121*200</f>
        <v>3400</v>
      </c>
      <c r="E123" s="53"/>
      <c r="F123" s="93"/>
      <c r="G123" s="54"/>
      <c r="H123" s="72"/>
      <c r="I123" s="7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</row>
    <row r="124" spans="1:46">
      <c r="A124" s="119"/>
      <c r="B124" s="62"/>
      <c r="C124" s="63"/>
      <c r="D124" s="52"/>
      <c r="E124" s="53"/>
      <c r="F124" s="93"/>
      <c r="G124" s="54"/>
      <c r="H124" s="72"/>
      <c r="I124" s="7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</row>
    <row r="125" spans="1:46">
      <c r="A125" s="119"/>
      <c r="B125" s="57" t="s">
        <v>84</v>
      </c>
      <c r="C125" s="51"/>
      <c r="D125" s="52"/>
      <c r="E125" s="53"/>
      <c r="F125" s="93"/>
      <c r="G125" s="54"/>
      <c r="H125" s="72"/>
      <c r="I125" s="7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</row>
    <row r="126" spans="1:46">
      <c r="A126" s="119"/>
      <c r="B126" s="62" t="s">
        <v>52</v>
      </c>
      <c r="C126" s="63" t="s">
        <v>34</v>
      </c>
      <c r="D126" s="52">
        <v>38</v>
      </c>
      <c r="E126" s="53"/>
      <c r="F126" s="93"/>
      <c r="G126" s="54"/>
      <c r="H126" s="72"/>
      <c r="I126" s="7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</row>
    <row r="127" spans="1:46">
      <c r="A127" s="119"/>
      <c r="B127" s="64" t="s">
        <v>67</v>
      </c>
      <c r="C127" s="63" t="s">
        <v>32</v>
      </c>
      <c r="D127" s="52">
        <v>215</v>
      </c>
      <c r="E127" s="53"/>
      <c r="F127" s="93"/>
      <c r="G127" s="54"/>
      <c r="H127" s="72"/>
      <c r="I127" s="7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</row>
    <row r="128" spans="1:46">
      <c r="A128" s="119"/>
      <c r="B128" s="62" t="s">
        <v>53</v>
      </c>
      <c r="C128" s="63" t="s">
        <v>49</v>
      </c>
      <c r="D128" s="52">
        <f>D126*150</f>
        <v>5700</v>
      </c>
      <c r="E128" s="53"/>
      <c r="F128" s="93"/>
      <c r="G128" s="54"/>
      <c r="H128" s="72"/>
      <c r="I128" s="7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</row>
    <row r="129" spans="1:46" ht="15" thickBot="1">
      <c r="A129" s="119"/>
      <c r="B129" s="62"/>
      <c r="C129" s="63"/>
      <c r="D129" s="17"/>
      <c r="E129" s="17"/>
      <c r="F129" s="17"/>
      <c r="G129" s="77"/>
      <c r="H129" s="72"/>
      <c r="I129" s="7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</row>
    <row r="130" spans="1:46" s="3" customFormat="1" ht="11.1" thickBot="1">
      <c r="A130" s="61"/>
      <c r="B130" s="59" t="s">
        <v>85</v>
      </c>
      <c r="C130" s="78"/>
      <c r="D130" s="79"/>
      <c r="E130" s="79"/>
      <c r="F130" s="79"/>
      <c r="G130" s="79"/>
      <c r="H130" s="60"/>
      <c r="J130" s="34"/>
      <c r="K130" s="22"/>
      <c r="L130" s="22"/>
      <c r="M130" s="22"/>
      <c r="N130" s="22"/>
      <c r="O130" s="22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5"/>
      <c r="AM130" s="5"/>
      <c r="AN130" s="5"/>
      <c r="AO130" s="5"/>
      <c r="AP130" s="5"/>
      <c r="AQ130" s="5"/>
      <c r="AR130" s="5"/>
      <c r="AS130" s="5"/>
      <c r="AT130" s="5"/>
    </row>
    <row r="131" spans="1:46">
      <c r="A131" s="49"/>
      <c r="B131" s="46" t="s">
        <v>86</v>
      </c>
      <c r="C131" s="47"/>
      <c r="D131" s="69"/>
      <c r="E131" s="80"/>
      <c r="F131" s="69"/>
      <c r="G131" s="81"/>
      <c r="H131" s="48"/>
      <c r="I131" s="7"/>
    </row>
    <row r="132" spans="1:46">
      <c r="A132" s="56"/>
      <c r="B132" s="57" t="s">
        <v>87</v>
      </c>
      <c r="C132" s="63" t="s">
        <v>32</v>
      </c>
      <c r="D132" s="52">
        <f>1322</f>
        <v>1322</v>
      </c>
      <c r="E132" s="53"/>
      <c r="F132" s="52"/>
      <c r="G132" s="54"/>
      <c r="H132" s="72"/>
      <c r="I132" s="7"/>
      <c r="K132" s="12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</row>
    <row r="133" spans="1:46">
      <c r="A133" s="56"/>
      <c r="B133" s="57" t="s">
        <v>88</v>
      </c>
      <c r="C133" s="63" t="s">
        <v>32</v>
      </c>
      <c r="D133" s="52">
        <f>170*2</f>
        <v>340</v>
      </c>
      <c r="E133" s="53"/>
      <c r="F133" s="52"/>
      <c r="G133" s="54"/>
      <c r="H133" s="72"/>
      <c r="I133" s="7"/>
      <c r="J133" s="1"/>
      <c r="K133" s="23"/>
      <c r="L133" s="23"/>
      <c r="M133" s="23"/>
      <c r="N133" s="23"/>
      <c r="O133" s="23"/>
      <c r="P133" s="1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</row>
    <row r="134" spans="1:46" ht="15" thickBot="1">
      <c r="A134" s="56"/>
      <c r="B134" s="62"/>
      <c r="C134" s="63"/>
      <c r="D134" s="52"/>
      <c r="E134" s="53"/>
      <c r="F134" s="52"/>
      <c r="G134" s="54"/>
      <c r="H134" s="73"/>
      <c r="I134" s="15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</row>
    <row r="135" spans="1:46" ht="15" thickBot="1">
      <c r="A135" s="56"/>
      <c r="B135" s="59" t="s">
        <v>89</v>
      </c>
      <c r="C135" s="78"/>
      <c r="D135" s="82"/>
      <c r="E135" s="83"/>
      <c r="F135" s="82"/>
      <c r="G135" s="84"/>
      <c r="H135" s="60"/>
      <c r="I135" s="7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</row>
    <row r="136" spans="1:46">
      <c r="A136" s="49"/>
      <c r="B136" s="46" t="s">
        <v>90</v>
      </c>
      <c r="C136" s="85"/>
      <c r="D136" s="69"/>
      <c r="E136" s="80"/>
      <c r="F136" s="133"/>
      <c r="G136" s="81"/>
      <c r="H136" s="86"/>
      <c r="I136" s="7"/>
      <c r="J136" s="1"/>
      <c r="K136" s="23"/>
      <c r="L136" s="23"/>
      <c r="M136" s="23"/>
      <c r="N136" s="23"/>
      <c r="O136" s="23"/>
      <c r="P136" s="1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</row>
    <row r="137" spans="1:46">
      <c r="A137" s="56"/>
      <c r="B137" s="87" t="s">
        <v>65</v>
      </c>
      <c r="C137" s="51"/>
      <c r="D137" s="17"/>
      <c r="E137" s="53"/>
      <c r="F137" s="52"/>
      <c r="G137" s="54"/>
      <c r="H137" s="72"/>
      <c r="I137" s="7"/>
      <c r="J137" s="1"/>
      <c r="K137" s="23"/>
      <c r="L137" s="23"/>
      <c r="M137" s="23"/>
      <c r="N137" s="23"/>
      <c r="O137" s="23"/>
      <c r="P137" s="1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</row>
    <row r="138" spans="1:46">
      <c r="A138" s="56"/>
      <c r="B138" s="57" t="s">
        <v>91</v>
      </c>
      <c r="C138" s="51"/>
      <c r="D138" s="52"/>
      <c r="E138" s="53"/>
      <c r="F138" s="52"/>
      <c r="G138" s="54"/>
      <c r="H138" s="72"/>
      <c r="I138" s="7"/>
      <c r="J138" s="1"/>
      <c r="K138" s="23"/>
      <c r="L138" s="23"/>
      <c r="M138" s="23"/>
      <c r="N138" s="23"/>
      <c r="O138" s="23"/>
      <c r="P138" s="1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</row>
    <row r="139" spans="1:46">
      <c r="A139" s="56"/>
      <c r="B139" s="62" t="s">
        <v>58</v>
      </c>
      <c r="C139" s="63" t="s">
        <v>34</v>
      </c>
      <c r="D139" s="52">
        <v>115</v>
      </c>
      <c r="E139" s="53"/>
      <c r="F139" s="52"/>
      <c r="G139" s="54"/>
      <c r="H139" s="72"/>
      <c r="I139" s="7"/>
      <c r="J139" s="1"/>
      <c r="K139" s="23"/>
      <c r="L139" s="23"/>
      <c r="M139" s="23"/>
      <c r="N139" s="23"/>
      <c r="O139" s="23"/>
      <c r="P139" s="1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</row>
    <row r="140" spans="1:46">
      <c r="A140" s="56"/>
      <c r="B140" s="62" t="s">
        <v>59</v>
      </c>
      <c r="C140" s="63" t="s">
        <v>32</v>
      </c>
      <c r="D140" s="52">
        <v>1187</v>
      </c>
      <c r="E140" s="53"/>
      <c r="F140" s="52"/>
      <c r="G140" s="54"/>
      <c r="H140" s="72"/>
      <c r="I140" s="7"/>
      <c r="J140" s="1"/>
      <c r="K140" s="23"/>
      <c r="L140" s="23"/>
      <c r="M140" s="23"/>
      <c r="N140" s="23"/>
      <c r="O140" s="23"/>
      <c r="P140" s="1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</row>
    <row r="141" spans="1:46">
      <c r="A141" s="56"/>
      <c r="B141" s="62" t="s">
        <v>60</v>
      </c>
      <c r="C141" s="63" t="s">
        <v>49</v>
      </c>
      <c r="D141" s="52">
        <f>D139*65</f>
        <v>7475</v>
      </c>
      <c r="E141" s="53"/>
      <c r="F141" s="52"/>
      <c r="G141" s="54"/>
      <c r="H141" s="72"/>
      <c r="I141" s="7"/>
      <c r="J141" s="1"/>
      <c r="K141" s="23"/>
      <c r="L141" s="23"/>
      <c r="M141" s="23"/>
      <c r="N141" s="23"/>
      <c r="O141" s="23"/>
      <c r="P141" s="1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</row>
    <row r="142" spans="1:46">
      <c r="A142" s="56"/>
      <c r="B142" s="62"/>
      <c r="C142" s="63"/>
      <c r="D142" s="52"/>
      <c r="E142" s="53"/>
      <c r="F142" s="52"/>
      <c r="G142" s="54"/>
      <c r="H142" s="72"/>
      <c r="I142" s="7"/>
      <c r="J142" s="1"/>
      <c r="K142" s="23"/>
      <c r="L142" s="23"/>
      <c r="M142" s="23"/>
      <c r="N142" s="23"/>
      <c r="O142" s="23"/>
      <c r="P142" s="1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</row>
    <row r="143" spans="1:46">
      <c r="A143" s="56"/>
      <c r="B143" s="57" t="s">
        <v>92</v>
      </c>
      <c r="C143" s="51"/>
      <c r="D143" s="52"/>
      <c r="E143" s="53"/>
      <c r="F143" s="52"/>
      <c r="G143" s="54"/>
      <c r="H143" s="72"/>
      <c r="I143" s="7"/>
      <c r="J143" s="1"/>
      <c r="K143" s="23"/>
      <c r="L143" s="23"/>
      <c r="M143" s="23"/>
      <c r="N143" s="23"/>
      <c r="O143" s="23"/>
      <c r="P143" s="1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</row>
    <row r="144" spans="1:46">
      <c r="A144" s="56"/>
      <c r="B144" s="62" t="s">
        <v>58</v>
      </c>
      <c r="C144" s="63" t="s">
        <v>34</v>
      </c>
      <c r="D144" s="52">
        <v>8</v>
      </c>
      <c r="E144" s="53"/>
      <c r="F144" s="52"/>
      <c r="G144" s="54"/>
      <c r="H144" s="72"/>
      <c r="I144" s="7"/>
      <c r="J144" s="1"/>
      <c r="K144" s="23"/>
      <c r="L144" s="23"/>
      <c r="M144" s="23"/>
      <c r="N144" s="23"/>
      <c r="O144" s="23"/>
      <c r="P144" s="1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</row>
    <row r="145" spans="1:46">
      <c r="A145" s="56"/>
      <c r="B145" s="62" t="s">
        <v>59</v>
      </c>
      <c r="C145" s="63" t="s">
        <v>32</v>
      </c>
      <c r="D145" s="52">
        <v>115</v>
      </c>
      <c r="E145" s="53"/>
      <c r="F145" s="52"/>
      <c r="G145" s="54"/>
      <c r="H145" s="72"/>
      <c r="I145" s="7"/>
      <c r="J145" s="1"/>
      <c r="K145" s="23"/>
      <c r="L145" s="23"/>
      <c r="M145" s="23"/>
      <c r="N145" s="23"/>
      <c r="O145" s="23"/>
      <c r="P145" s="1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</row>
    <row r="146" spans="1:46">
      <c r="A146" s="56"/>
      <c r="B146" s="62" t="s">
        <v>60</v>
      </c>
      <c r="C146" s="63" t="s">
        <v>49</v>
      </c>
      <c r="D146" s="52">
        <f>D144*40</f>
        <v>320</v>
      </c>
      <c r="E146" s="53"/>
      <c r="F146" s="52"/>
      <c r="G146" s="54"/>
      <c r="H146" s="72"/>
      <c r="I146" s="7"/>
      <c r="J146" s="1"/>
      <c r="K146" s="23"/>
      <c r="L146" s="23"/>
      <c r="M146" s="23"/>
      <c r="N146" s="23"/>
      <c r="O146" s="23"/>
      <c r="P146" s="1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</row>
    <row r="147" spans="1:46">
      <c r="A147" s="56"/>
      <c r="B147" s="62"/>
      <c r="C147" s="63"/>
      <c r="D147" s="52"/>
      <c r="E147" s="53"/>
      <c r="F147" s="52"/>
      <c r="G147" s="54"/>
      <c r="H147" s="72"/>
      <c r="I147" s="7"/>
      <c r="J147" s="1"/>
      <c r="K147" s="23"/>
      <c r="L147" s="23"/>
      <c r="M147" s="23"/>
      <c r="N147" s="23"/>
      <c r="O147" s="23"/>
      <c r="P147" s="1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</row>
    <row r="148" spans="1:46">
      <c r="A148" s="56"/>
      <c r="B148" s="57" t="s">
        <v>93</v>
      </c>
      <c r="C148" s="51"/>
      <c r="D148" s="52"/>
      <c r="E148" s="53"/>
      <c r="F148" s="52"/>
      <c r="G148" s="54"/>
      <c r="H148" s="72"/>
      <c r="I148" s="7"/>
      <c r="J148" s="1"/>
      <c r="K148" s="23"/>
      <c r="L148" s="23"/>
      <c r="M148" s="23"/>
      <c r="N148" s="23"/>
      <c r="O148" s="23"/>
      <c r="P148" s="1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</row>
    <row r="149" spans="1:46">
      <c r="A149" s="56"/>
      <c r="B149" s="62" t="s">
        <v>58</v>
      </c>
      <c r="C149" s="63" t="s">
        <v>34</v>
      </c>
      <c r="D149" s="52">
        <v>14</v>
      </c>
      <c r="E149" s="53"/>
      <c r="F149" s="52"/>
      <c r="G149" s="54"/>
      <c r="H149" s="72"/>
      <c r="I149" s="7"/>
      <c r="J149" s="1"/>
      <c r="K149" s="23"/>
      <c r="L149" s="23"/>
      <c r="M149" s="23"/>
      <c r="N149" s="23"/>
      <c r="O149" s="23"/>
      <c r="P149" s="1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</row>
    <row r="150" spans="1:46">
      <c r="A150" s="56"/>
      <c r="B150" s="62" t="s">
        <v>59</v>
      </c>
      <c r="C150" s="63" t="s">
        <v>32</v>
      </c>
      <c r="D150" s="52">
        <v>143</v>
      </c>
      <c r="E150" s="53"/>
      <c r="F150" s="52"/>
      <c r="G150" s="54"/>
      <c r="H150" s="72"/>
      <c r="I150" s="7"/>
      <c r="J150" s="1"/>
      <c r="K150" s="23"/>
      <c r="L150" s="23"/>
      <c r="M150" s="23"/>
      <c r="N150" s="23"/>
      <c r="O150" s="23"/>
      <c r="P150" s="1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</row>
    <row r="151" spans="1:46">
      <c r="A151" s="56"/>
      <c r="B151" s="62" t="s">
        <v>60</v>
      </c>
      <c r="C151" s="63" t="s">
        <v>49</v>
      </c>
      <c r="D151" s="52">
        <f>D149*80</f>
        <v>1120</v>
      </c>
      <c r="E151" s="53"/>
      <c r="F151" s="52"/>
      <c r="G151" s="54"/>
      <c r="H151" s="72"/>
      <c r="I151" s="7"/>
      <c r="J151" s="1"/>
      <c r="K151" s="23"/>
      <c r="L151" s="23"/>
      <c r="M151" s="23"/>
      <c r="N151" s="23"/>
      <c r="O151" s="23"/>
      <c r="P151" s="1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</row>
    <row r="152" spans="1:46">
      <c r="A152" s="56"/>
      <c r="B152" s="62"/>
      <c r="C152" s="63"/>
      <c r="D152" s="52"/>
      <c r="E152" s="53"/>
      <c r="F152" s="52"/>
      <c r="G152" s="54"/>
      <c r="H152" s="72"/>
      <c r="I152" s="7"/>
      <c r="J152" s="1"/>
      <c r="K152" s="23"/>
      <c r="L152" s="23"/>
      <c r="M152" s="23"/>
      <c r="N152" s="23"/>
      <c r="O152" s="23"/>
      <c r="P152" s="1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</row>
    <row r="153" spans="1:46">
      <c r="A153" s="56"/>
      <c r="B153" s="57" t="s">
        <v>94</v>
      </c>
      <c r="C153" s="51"/>
      <c r="D153" s="52"/>
      <c r="E153" s="53"/>
      <c r="F153" s="52"/>
      <c r="G153" s="54"/>
      <c r="H153" s="72"/>
      <c r="I153" s="7"/>
      <c r="J153" s="1"/>
      <c r="K153" s="23"/>
      <c r="L153" s="23"/>
      <c r="M153" s="23"/>
      <c r="N153" s="23"/>
      <c r="O153" s="23"/>
      <c r="P153" s="1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</row>
    <row r="154" spans="1:46">
      <c r="A154" s="56"/>
      <c r="B154" s="62" t="s">
        <v>58</v>
      </c>
      <c r="C154" s="63" t="s">
        <v>34</v>
      </c>
      <c r="D154" s="52">
        <v>130</v>
      </c>
      <c r="E154" s="53"/>
      <c r="F154" s="52"/>
      <c r="G154" s="54"/>
      <c r="H154" s="72"/>
      <c r="I154" s="7"/>
      <c r="J154" s="1"/>
      <c r="K154" s="23"/>
      <c r="L154" s="23"/>
      <c r="M154" s="23"/>
      <c r="N154" s="23"/>
      <c r="O154" s="23"/>
      <c r="P154" s="1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</row>
    <row r="155" spans="1:46">
      <c r="A155" s="56"/>
      <c r="B155" s="62" t="s">
        <v>59</v>
      </c>
      <c r="C155" s="63" t="s">
        <v>32</v>
      </c>
      <c r="D155" s="52">
        <v>1330</v>
      </c>
      <c r="E155" s="53"/>
      <c r="F155" s="52"/>
      <c r="G155" s="54"/>
      <c r="H155" s="72"/>
      <c r="I155" s="7"/>
      <c r="J155" s="1"/>
      <c r="K155" s="23"/>
      <c r="L155" s="23"/>
      <c r="M155" s="23"/>
      <c r="N155" s="23"/>
      <c r="O155" s="23"/>
      <c r="P155" s="1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</row>
    <row r="156" spans="1:46">
      <c r="A156" s="56"/>
      <c r="B156" s="62" t="s">
        <v>60</v>
      </c>
      <c r="C156" s="63" t="s">
        <v>49</v>
      </c>
      <c r="D156" s="52">
        <f>D154*70</f>
        <v>9100</v>
      </c>
      <c r="E156" s="53"/>
      <c r="F156" s="52"/>
      <c r="G156" s="54"/>
      <c r="H156" s="72"/>
      <c r="I156" s="7"/>
      <c r="J156" s="1"/>
      <c r="K156" s="23"/>
      <c r="L156" s="23"/>
      <c r="M156" s="23"/>
      <c r="N156" s="23"/>
      <c r="O156" s="23"/>
      <c r="P156" s="1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</row>
    <row r="157" spans="1:46">
      <c r="A157" s="56"/>
      <c r="B157" s="62" t="s">
        <v>74</v>
      </c>
      <c r="C157" s="63" t="s">
        <v>34</v>
      </c>
      <c r="D157" s="52">
        <f>D158*0.03</f>
        <v>10.95</v>
      </c>
      <c r="E157" s="53"/>
      <c r="F157" s="52"/>
      <c r="G157" s="54"/>
      <c r="H157" s="72"/>
      <c r="I157" s="7"/>
      <c r="J157" s="1"/>
      <c r="K157" s="23"/>
      <c r="L157" s="23"/>
      <c r="M157" s="23"/>
      <c r="N157" s="23"/>
      <c r="O157" s="23"/>
      <c r="P157" s="1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</row>
    <row r="158" spans="1:46">
      <c r="A158" s="56"/>
      <c r="B158" s="62" t="s">
        <v>75</v>
      </c>
      <c r="C158" s="63" t="s">
        <v>32</v>
      </c>
      <c r="D158" s="52">
        <v>365</v>
      </c>
      <c r="E158" s="53"/>
      <c r="F158" s="52"/>
      <c r="G158" s="54"/>
      <c r="H158" s="72"/>
      <c r="I158" s="7"/>
      <c r="J158" s="1"/>
      <c r="K158" s="23"/>
      <c r="L158" s="23"/>
      <c r="M158" s="23"/>
      <c r="N158" s="23"/>
      <c r="O158" s="23"/>
      <c r="P158" s="1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</row>
    <row r="159" spans="1:46">
      <c r="A159" s="56"/>
      <c r="B159" s="62"/>
      <c r="C159" s="63"/>
      <c r="D159" s="52"/>
      <c r="E159" s="53"/>
      <c r="F159" s="52"/>
      <c r="G159" s="54"/>
      <c r="H159" s="72"/>
      <c r="I159" s="7"/>
      <c r="J159" s="1"/>
      <c r="K159" s="23"/>
      <c r="L159" s="23"/>
      <c r="M159" s="23"/>
      <c r="N159" s="23"/>
      <c r="O159" s="23"/>
      <c r="P159" s="1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</row>
    <row r="160" spans="1:46">
      <c r="A160" s="56"/>
      <c r="B160" s="62"/>
      <c r="C160" s="63"/>
      <c r="D160" s="52"/>
      <c r="E160" s="53"/>
      <c r="F160" s="52"/>
      <c r="G160" s="54"/>
      <c r="H160" s="72"/>
      <c r="I160" s="7"/>
      <c r="J160" s="1"/>
      <c r="K160" s="23"/>
      <c r="L160" s="23"/>
      <c r="M160" s="23"/>
      <c r="N160" s="23"/>
      <c r="O160" s="23"/>
      <c r="P160" s="1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</row>
    <row r="161" spans="1:46">
      <c r="A161" s="56"/>
      <c r="B161" s="57" t="s">
        <v>95</v>
      </c>
      <c r="C161" s="63" t="s">
        <v>32</v>
      </c>
      <c r="D161" s="52">
        <v>207</v>
      </c>
      <c r="E161" s="53"/>
      <c r="F161" s="52"/>
      <c r="G161" s="54"/>
      <c r="H161" s="73"/>
      <c r="I161" s="7"/>
      <c r="J161" s="1"/>
      <c r="K161" s="23"/>
      <c r="L161" s="23"/>
      <c r="M161" s="23"/>
      <c r="N161" s="23"/>
      <c r="O161" s="23"/>
      <c r="P161" s="1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</row>
    <row r="162" spans="1:46">
      <c r="A162" s="56"/>
      <c r="B162" s="57"/>
      <c r="C162" s="63"/>
      <c r="D162" s="52"/>
      <c r="E162" s="53"/>
      <c r="F162" s="52"/>
      <c r="G162" s="54"/>
      <c r="H162" s="73"/>
      <c r="I162" s="7"/>
      <c r="J162" s="1"/>
      <c r="K162" s="23"/>
      <c r="L162" s="23"/>
      <c r="M162" s="23"/>
      <c r="N162" s="23"/>
      <c r="O162" s="23"/>
      <c r="P162" s="1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</row>
    <row r="163" spans="1:46">
      <c r="A163" s="56"/>
      <c r="B163" s="57" t="s">
        <v>96</v>
      </c>
      <c r="C163" s="63" t="s">
        <v>32</v>
      </c>
      <c r="D163" s="52">
        <v>124</v>
      </c>
      <c r="E163" s="53"/>
      <c r="F163" s="52"/>
      <c r="G163" s="54"/>
      <c r="H163" s="73"/>
      <c r="I163" s="7"/>
      <c r="J163" s="1"/>
      <c r="K163" s="23"/>
      <c r="L163" s="23"/>
      <c r="M163" s="23"/>
      <c r="N163" s="23"/>
      <c r="O163" s="23"/>
      <c r="P163" s="1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</row>
    <row r="164" spans="1:46">
      <c r="A164" s="56"/>
      <c r="B164" s="62"/>
      <c r="C164" s="63"/>
      <c r="D164" s="52"/>
      <c r="E164" s="53"/>
      <c r="F164" s="52"/>
      <c r="G164" s="54"/>
      <c r="H164" s="72"/>
      <c r="I164" s="7"/>
      <c r="J164" s="1"/>
      <c r="K164" s="23"/>
      <c r="L164" s="23"/>
      <c r="M164" s="23"/>
      <c r="N164" s="23"/>
      <c r="O164" s="23"/>
      <c r="P164" s="1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</row>
    <row r="165" spans="1:46">
      <c r="A165" s="56"/>
      <c r="B165" s="57" t="s">
        <v>97</v>
      </c>
      <c r="C165" s="63"/>
      <c r="D165" s="52"/>
      <c r="E165" s="53"/>
      <c r="F165" s="52"/>
      <c r="G165" s="54"/>
      <c r="H165" s="72"/>
      <c r="I165" s="7"/>
      <c r="J165" s="1"/>
      <c r="K165" s="23"/>
      <c r="L165" s="23"/>
      <c r="M165" s="23"/>
      <c r="N165" s="23"/>
      <c r="O165" s="23"/>
      <c r="P165" s="1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</row>
    <row r="166" spans="1:46">
      <c r="A166" s="56"/>
      <c r="B166" s="57" t="s">
        <v>98</v>
      </c>
      <c r="C166" s="120"/>
      <c r="D166" s="117"/>
      <c r="E166" s="121"/>
      <c r="F166" s="117"/>
      <c r="G166" s="121"/>
      <c r="H166" s="72"/>
      <c r="I166" s="7"/>
      <c r="J166" s="116"/>
      <c r="K166" s="23"/>
      <c r="L166" s="23"/>
      <c r="M166" s="23"/>
      <c r="N166" s="23"/>
      <c r="O166" s="23"/>
      <c r="P166" s="1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</row>
    <row r="167" spans="1:46">
      <c r="A167" s="56"/>
      <c r="B167" s="62" t="s">
        <v>99</v>
      </c>
      <c r="C167" s="51" t="s">
        <v>32</v>
      </c>
      <c r="D167" s="52">
        <v>80</v>
      </c>
      <c r="E167" s="53"/>
      <c r="F167" s="52"/>
      <c r="G167" s="54"/>
      <c r="H167" s="72"/>
      <c r="I167" s="7"/>
      <c r="J167" s="116"/>
      <c r="K167" s="23"/>
      <c r="L167" s="23"/>
      <c r="M167" s="23"/>
      <c r="N167" s="23"/>
      <c r="O167" s="23"/>
      <c r="P167" s="1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4"/>
      <c r="AT167" s="4"/>
    </row>
    <row r="168" spans="1:46">
      <c r="A168" s="56"/>
      <c r="B168" s="62" t="s">
        <v>100</v>
      </c>
      <c r="C168" s="51" t="s">
        <v>32</v>
      </c>
      <c r="D168" s="52">
        <f>D167</f>
        <v>80</v>
      </c>
      <c r="E168" s="53"/>
      <c r="F168" s="52"/>
      <c r="G168" s="54"/>
      <c r="H168" s="72"/>
      <c r="I168" s="7"/>
      <c r="J168" s="116"/>
      <c r="K168" s="23"/>
      <c r="L168" s="23"/>
      <c r="M168" s="23"/>
      <c r="N168" s="23"/>
      <c r="O168" s="23"/>
      <c r="P168" s="1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  <c r="AS168" s="4"/>
      <c r="AT168" s="4"/>
    </row>
    <row r="169" spans="1:46">
      <c r="A169" s="56"/>
      <c r="B169" s="57"/>
      <c r="C169" s="51"/>
      <c r="D169" s="52"/>
      <c r="E169" s="53"/>
      <c r="F169" s="52"/>
      <c r="G169" s="54"/>
      <c r="H169" s="72"/>
      <c r="I169" s="7"/>
      <c r="J169" s="116"/>
      <c r="K169" s="23"/>
      <c r="L169" s="23"/>
      <c r="M169" s="23"/>
      <c r="N169" s="23"/>
      <c r="O169" s="23"/>
      <c r="P169" s="1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  <c r="AQ169" s="4"/>
      <c r="AR169" s="4"/>
      <c r="AS169" s="4"/>
      <c r="AT169" s="4"/>
    </row>
    <row r="170" spans="1:46">
      <c r="A170" s="56"/>
      <c r="B170" s="57" t="s">
        <v>101</v>
      </c>
      <c r="C170" s="120"/>
      <c r="D170" s="117"/>
      <c r="E170" s="121"/>
      <c r="F170" s="117"/>
      <c r="G170" s="121"/>
      <c r="H170" s="72"/>
      <c r="I170" s="7"/>
      <c r="J170" s="116"/>
      <c r="K170" s="23"/>
      <c r="L170" s="23"/>
      <c r="M170" s="23"/>
      <c r="N170" s="23"/>
      <c r="O170" s="23"/>
      <c r="P170" s="1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</row>
    <row r="171" spans="1:46">
      <c r="A171" s="56"/>
      <c r="B171" s="62" t="s">
        <v>99</v>
      </c>
      <c r="C171" s="51" t="s">
        <v>32</v>
      </c>
      <c r="D171" s="52">
        <v>440</v>
      </c>
      <c r="E171" s="53"/>
      <c r="F171" s="52"/>
      <c r="G171" s="54"/>
      <c r="H171" s="72"/>
      <c r="I171" s="7"/>
      <c r="J171" s="116"/>
      <c r="K171" s="23"/>
      <c r="L171" s="23"/>
      <c r="M171" s="23"/>
      <c r="N171" s="23"/>
      <c r="O171" s="23"/>
      <c r="P171" s="1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</row>
    <row r="172" spans="1:46">
      <c r="A172" s="56"/>
      <c r="B172" s="62"/>
      <c r="C172" s="51"/>
      <c r="D172" s="52"/>
      <c r="E172" s="53"/>
      <c r="F172" s="52"/>
      <c r="G172" s="54"/>
      <c r="H172" s="72"/>
      <c r="I172" s="7"/>
      <c r="J172" s="116"/>
      <c r="K172" s="23"/>
      <c r="L172" s="23"/>
      <c r="M172" s="23"/>
      <c r="N172" s="23"/>
      <c r="O172" s="23"/>
      <c r="P172" s="1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  <c r="AR172" s="4"/>
      <c r="AS172" s="4"/>
      <c r="AT172" s="4"/>
    </row>
    <row r="173" spans="1:46">
      <c r="A173" s="56"/>
      <c r="B173" s="57" t="s">
        <v>102</v>
      </c>
      <c r="C173" s="51"/>
      <c r="D173" s="52"/>
      <c r="E173" s="53"/>
      <c r="F173" s="52"/>
      <c r="G173" s="54"/>
      <c r="H173" s="72"/>
      <c r="I173" s="7"/>
      <c r="J173" s="116"/>
      <c r="K173" s="23"/>
      <c r="L173" s="23"/>
      <c r="M173" s="23"/>
      <c r="N173" s="23"/>
      <c r="O173" s="23"/>
      <c r="P173" s="1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</row>
    <row r="174" spans="1:46">
      <c r="A174" s="56"/>
      <c r="B174" s="62" t="s">
        <v>99</v>
      </c>
      <c r="C174" s="51" t="s">
        <v>32</v>
      </c>
      <c r="D174" s="52">
        <v>59</v>
      </c>
      <c r="E174" s="53"/>
      <c r="F174" s="52"/>
      <c r="G174" s="54"/>
      <c r="H174" s="72"/>
      <c r="I174" s="7"/>
      <c r="J174" s="116"/>
      <c r="K174" s="23"/>
      <c r="L174" s="23"/>
      <c r="M174" s="23"/>
      <c r="N174" s="23"/>
      <c r="O174" s="23"/>
      <c r="P174" s="1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</row>
    <row r="175" spans="1:46">
      <c r="A175" s="61"/>
      <c r="B175" s="62"/>
      <c r="C175" s="127"/>
      <c r="D175" s="52"/>
      <c r="E175" s="53"/>
      <c r="F175" s="52"/>
      <c r="G175" s="54"/>
      <c r="H175" s="72"/>
      <c r="I175" s="7"/>
      <c r="J175" s="116"/>
      <c r="K175" s="23"/>
      <c r="L175" s="23"/>
      <c r="M175" s="23"/>
      <c r="N175" s="23"/>
      <c r="O175" s="23"/>
      <c r="P175" s="1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  <c r="AQ175" s="4"/>
      <c r="AR175" s="4"/>
      <c r="AS175" s="4"/>
      <c r="AT175" s="4"/>
    </row>
    <row r="176" spans="1:46">
      <c r="A176" s="61"/>
      <c r="B176" s="57" t="s">
        <v>103</v>
      </c>
      <c r="C176" s="127" t="s">
        <v>32</v>
      </c>
      <c r="D176" s="52">
        <v>19</v>
      </c>
      <c r="E176" s="53"/>
      <c r="F176" s="52"/>
      <c r="G176" s="54"/>
      <c r="H176" s="72"/>
      <c r="I176" s="7"/>
      <c r="J176" s="116"/>
      <c r="K176" s="23"/>
      <c r="L176" s="23"/>
      <c r="M176" s="23"/>
      <c r="N176" s="23"/>
      <c r="O176" s="23"/>
      <c r="P176" s="1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4"/>
      <c r="AT176" s="4"/>
    </row>
    <row r="177" spans="1:46">
      <c r="A177" s="61"/>
      <c r="B177" s="62"/>
      <c r="C177" s="127"/>
      <c r="D177" s="52"/>
      <c r="E177" s="53"/>
      <c r="F177" s="52"/>
      <c r="G177" s="54"/>
      <c r="H177" s="72"/>
      <c r="I177" s="7"/>
      <c r="J177" s="116"/>
      <c r="K177" s="23"/>
      <c r="L177" s="23"/>
      <c r="M177" s="23"/>
      <c r="N177" s="23"/>
      <c r="O177" s="23"/>
      <c r="P177" s="1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4"/>
      <c r="AN177" s="4"/>
      <c r="AO177" s="4"/>
      <c r="AP177" s="4"/>
      <c r="AQ177" s="4"/>
      <c r="AR177" s="4"/>
      <c r="AS177" s="4"/>
      <c r="AT177" s="4"/>
    </row>
    <row r="178" spans="1:46" s="3" customFormat="1" ht="10.5">
      <c r="A178" s="61"/>
      <c r="B178" s="57" t="s">
        <v>104</v>
      </c>
      <c r="C178" s="92" t="s">
        <v>32</v>
      </c>
      <c r="D178" s="93">
        <f>D176+D174+D171</f>
        <v>518</v>
      </c>
      <c r="E178" s="53"/>
      <c r="F178" s="93"/>
      <c r="G178" s="54"/>
      <c r="H178" s="94"/>
      <c r="K178" s="22"/>
      <c r="L178" s="22"/>
      <c r="M178" s="22"/>
      <c r="N178" s="22"/>
      <c r="O178" s="22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  <c r="AH178" s="5"/>
      <c r="AI178" s="5"/>
      <c r="AJ178" s="5"/>
      <c r="AK178" s="5"/>
      <c r="AL178" s="5"/>
      <c r="AM178" s="5"/>
      <c r="AN178" s="5"/>
      <c r="AO178" s="5"/>
      <c r="AP178" s="5"/>
      <c r="AQ178" s="5"/>
      <c r="AR178" s="5"/>
      <c r="AS178" s="5"/>
      <c r="AT178" s="5"/>
    </row>
    <row r="179" spans="1:46" s="3" customFormat="1" ht="10.5">
      <c r="A179" s="61"/>
      <c r="B179" s="57"/>
      <c r="C179" s="92"/>
      <c r="D179" s="93"/>
      <c r="E179" s="53"/>
      <c r="F179" s="93"/>
      <c r="G179" s="54"/>
      <c r="H179" s="94"/>
      <c r="K179" s="22"/>
      <c r="L179" s="22"/>
      <c r="M179" s="22"/>
      <c r="N179" s="22"/>
      <c r="O179" s="22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  <c r="AH179" s="5"/>
      <c r="AI179" s="5"/>
      <c r="AJ179" s="5"/>
      <c r="AK179" s="5"/>
      <c r="AL179" s="5"/>
      <c r="AM179" s="5"/>
      <c r="AN179" s="5"/>
      <c r="AO179" s="5"/>
      <c r="AP179" s="5"/>
      <c r="AQ179" s="5"/>
      <c r="AR179" s="5"/>
      <c r="AS179" s="5"/>
      <c r="AT179" s="5"/>
    </row>
    <row r="180" spans="1:46" s="3" customFormat="1" ht="10.5">
      <c r="A180" s="61"/>
      <c r="B180" s="57"/>
      <c r="C180" s="92"/>
      <c r="D180" s="93"/>
      <c r="E180" s="53"/>
      <c r="F180" s="93"/>
      <c r="G180" s="54"/>
      <c r="H180" s="94"/>
      <c r="K180" s="22"/>
      <c r="L180" s="22"/>
      <c r="M180" s="22"/>
      <c r="N180" s="22"/>
      <c r="O180" s="22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  <c r="AH180" s="5"/>
      <c r="AI180" s="5"/>
      <c r="AJ180" s="5"/>
      <c r="AK180" s="5"/>
      <c r="AL180" s="5"/>
      <c r="AM180" s="5"/>
      <c r="AN180" s="5"/>
      <c r="AO180" s="5"/>
      <c r="AP180" s="5"/>
      <c r="AQ180" s="5"/>
      <c r="AR180" s="5"/>
      <c r="AS180" s="5"/>
      <c r="AT180" s="5"/>
    </row>
    <row r="181" spans="1:46">
      <c r="A181" s="56"/>
      <c r="B181" s="57" t="s">
        <v>105</v>
      </c>
      <c r="C181" s="51"/>
      <c r="D181" s="52"/>
      <c r="E181" s="53"/>
      <c r="F181" s="52"/>
      <c r="G181" s="54"/>
      <c r="H181" s="72"/>
      <c r="I181" s="122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4"/>
      <c r="AF181" s="4"/>
      <c r="AG181" s="4"/>
      <c r="AH181" s="4"/>
      <c r="AI181" s="4"/>
      <c r="AJ181" s="4"/>
      <c r="AK181" s="4"/>
      <c r="AL181" s="4"/>
      <c r="AM181" s="4"/>
      <c r="AN181" s="4"/>
      <c r="AO181" s="4"/>
      <c r="AP181" s="4"/>
      <c r="AQ181" s="4"/>
      <c r="AR181" s="4"/>
      <c r="AS181" s="4"/>
      <c r="AT181" s="4"/>
    </row>
    <row r="182" spans="1:46">
      <c r="A182" s="56"/>
      <c r="B182" s="62" t="s">
        <v>52</v>
      </c>
      <c r="C182" s="63" t="s">
        <v>34</v>
      </c>
      <c r="D182" s="52">
        <v>4</v>
      </c>
      <c r="E182" s="53"/>
      <c r="F182" s="52"/>
      <c r="G182" s="54"/>
      <c r="H182" s="72"/>
      <c r="I182" s="122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4"/>
      <c r="AF182" s="4"/>
      <c r="AG182" s="4"/>
      <c r="AH182" s="4"/>
      <c r="AI182" s="4"/>
      <c r="AJ182" s="4"/>
      <c r="AK182" s="4"/>
      <c r="AL182" s="4"/>
      <c r="AM182" s="4"/>
      <c r="AN182" s="4"/>
      <c r="AO182" s="4"/>
      <c r="AP182" s="4"/>
      <c r="AQ182" s="4"/>
      <c r="AR182" s="4"/>
      <c r="AS182" s="4"/>
      <c r="AT182" s="4"/>
    </row>
    <row r="183" spans="1:46">
      <c r="A183" s="56"/>
      <c r="B183" s="64" t="s">
        <v>67</v>
      </c>
      <c r="C183" s="63" t="s">
        <v>32</v>
      </c>
      <c r="D183" s="52">
        <v>42</v>
      </c>
      <c r="E183" s="53"/>
      <c r="F183" s="52"/>
      <c r="G183" s="54"/>
      <c r="H183" s="72"/>
      <c r="I183" s="122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4"/>
      <c r="AF183" s="4"/>
      <c r="AG183" s="4"/>
      <c r="AH183" s="4"/>
      <c r="AI183" s="4"/>
      <c r="AJ183" s="4"/>
      <c r="AK183" s="4"/>
      <c r="AL183" s="4"/>
      <c r="AM183" s="4"/>
      <c r="AN183" s="4"/>
      <c r="AO183" s="4"/>
      <c r="AP183" s="4"/>
      <c r="AQ183" s="4"/>
      <c r="AR183" s="4"/>
      <c r="AS183" s="4"/>
      <c r="AT183" s="4"/>
    </row>
    <row r="184" spans="1:46">
      <c r="A184" s="56"/>
      <c r="B184" s="62" t="s">
        <v>53</v>
      </c>
      <c r="C184" s="63" t="s">
        <v>49</v>
      </c>
      <c r="D184" s="52">
        <f>D182*200</f>
        <v>800</v>
      </c>
      <c r="E184" s="53"/>
      <c r="F184" s="52"/>
      <c r="G184" s="54"/>
      <c r="H184" s="73"/>
      <c r="I184" s="122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4"/>
      <c r="AF184" s="4"/>
      <c r="AG184" s="4"/>
      <c r="AH184" s="4"/>
      <c r="AI184" s="4"/>
      <c r="AJ184" s="4"/>
      <c r="AK184" s="4"/>
      <c r="AL184" s="4"/>
      <c r="AM184" s="4"/>
      <c r="AN184" s="4"/>
      <c r="AO184" s="4"/>
      <c r="AP184" s="4"/>
      <c r="AQ184" s="4"/>
      <c r="AR184" s="4"/>
      <c r="AS184" s="4"/>
      <c r="AT184" s="4"/>
    </row>
    <row r="185" spans="1:46">
      <c r="A185" s="56"/>
      <c r="B185" s="62"/>
      <c r="C185" s="63"/>
      <c r="D185" s="52"/>
      <c r="E185" s="53"/>
      <c r="F185" s="52"/>
      <c r="G185" s="54"/>
      <c r="H185" s="72"/>
      <c r="I185" s="122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4"/>
      <c r="AF185" s="4"/>
      <c r="AG185" s="4"/>
      <c r="AH185" s="4"/>
      <c r="AI185" s="4"/>
      <c r="AJ185" s="4"/>
      <c r="AK185" s="4"/>
      <c r="AL185" s="4"/>
      <c r="AM185" s="4"/>
      <c r="AN185" s="4"/>
      <c r="AO185" s="4"/>
      <c r="AP185" s="4"/>
      <c r="AQ185" s="4"/>
      <c r="AR185" s="4"/>
      <c r="AS185" s="4"/>
      <c r="AT185" s="4"/>
    </row>
    <row r="186" spans="1:46">
      <c r="A186" s="56"/>
      <c r="B186" s="57" t="s">
        <v>106</v>
      </c>
      <c r="C186" s="51"/>
      <c r="D186" s="52"/>
      <c r="E186" s="53"/>
      <c r="F186" s="52"/>
      <c r="G186" s="54"/>
      <c r="H186" s="72"/>
      <c r="I186" s="122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4"/>
      <c r="AF186" s="4"/>
      <c r="AG186" s="4"/>
      <c r="AH186" s="4"/>
      <c r="AI186" s="4"/>
      <c r="AJ186" s="4"/>
      <c r="AK186" s="4"/>
      <c r="AL186" s="4"/>
      <c r="AM186" s="4"/>
      <c r="AN186" s="4"/>
      <c r="AO186" s="4"/>
      <c r="AP186" s="4"/>
      <c r="AQ186" s="4"/>
      <c r="AR186" s="4"/>
      <c r="AS186" s="4"/>
      <c r="AT186" s="4"/>
    </row>
    <row r="187" spans="1:46">
      <c r="A187" s="56"/>
      <c r="B187" s="62" t="s">
        <v>52</v>
      </c>
      <c r="C187" s="63" t="s">
        <v>34</v>
      </c>
      <c r="D187" s="52">
        <v>11</v>
      </c>
      <c r="E187" s="53"/>
      <c r="F187" s="52"/>
      <c r="G187" s="54"/>
      <c r="H187" s="72"/>
      <c r="I187" s="122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4"/>
      <c r="AF187" s="4"/>
      <c r="AG187" s="4"/>
      <c r="AH187" s="4"/>
      <c r="AI187" s="4"/>
      <c r="AJ187" s="4"/>
      <c r="AK187" s="4"/>
      <c r="AL187" s="4"/>
      <c r="AM187" s="4"/>
      <c r="AN187" s="4"/>
      <c r="AO187" s="4"/>
      <c r="AP187" s="4"/>
      <c r="AQ187" s="4"/>
      <c r="AR187" s="4"/>
      <c r="AS187" s="4"/>
      <c r="AT187" s="4"/>
    </row>
    <row r="188" spans="1:46">
      <c r="A188" s="56"/>
      <c r="B188" s="64" t="s">
        <v>67</v>
      </c>
      <c r="C188" s="63" t="s">
        <v>32</v>
      </c>
      <c r="D188" s="52">
        <v>123</v>
      </c>
      <c r="E188" s="53"/>
      <c r="F188" s="52"/>
      <c r="G188" s="54"/>
      <c r="H188" s="72"/>
      <c r="I188" s="122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4"/>
      <c r="AF188" s="4"/>
      <c r="AG188" s="4"/>
      <c r="AH188" s="4"/>
      <c r="AI188" s="4"/>
      <c r="AJ188" s="4"/>
      <c r="AK188" s="4"/>
      <c r="AL188" s="4"/>
      <c r="AM188" s="4"/>
      <c r="AN188" s="4"/>
      <c r="AO188" s="4"/>
      <c r="AP188" s="4"/>
      <c r="AQ188" s="4"/>
      <c r="AR188" s="4"/>
      <c r="AS188" s="4"/>
      <c r="AT188" s="4"/>
    </row>
    <row r="189" spans="1:46">
      <c r="A189" s="56"/>
      <c r="B189" s="62" t="s">
        <v>53</v>
      </c>
      <c r="C189" s="63" t="s">
        <v>49</v>
      </c>
      <c r="D189" s="52">
        <f>D187*200</f>
        <v>2200</v>
      </c>
      <c r="E189" s="53"/>
      <c r="F189" s="52"/>
      <c r="G189" s="54"/>
      <c r="H189" s="73"/>
      <c r="I189" s="122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4"/>
      <c r="AF189" s="4"/>
      <c r="AG189" s="4"/>
      <c r="AH189" s="4"/>
      <c r="AI189" s="4"/>
      <c r="AJ189" s="4"/>
      <c r="AK189" s="4"/>
      <c r="AL189" s="4"/>
      <c r="AM189" s="4"/>
      <c r="AN189" s="4"/>
      <c r="AO189" s="4"/>
      <c r="AP189" s="4"/>
      <c r="AQ189" s="4"/>
      <c r="AR189" s="4"/>
      <c r="AS189" s="4"/>
      <c r="AT189" s="4"/>
    </row>
    <row r="190" spans="1:46">
      <c r="A190" s="56"/>
      <c r="B190" s="62"/>
      <c r="C190" s="63"/>
      <c r="D190" s="52"/>
      <c r="E190" s="53"/>
      <c r="F190" s="52"/>
      <c r="G190" s="54"/>
      <c r="H190" s="73"/>
      <c r="I190" s="122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4"/>
      <c r="AF190" s="4"/>
      <c r="AG190" s="4"/>
      <c r="AH190" s="4"/>
      <c r="AI190" s="4"/>
      <c r="AJ190" s="4"/>
      <c r="AK190" s="4"/>
      <c r="AL190" s="4"/>
      <c r="AM190" s="4"/>
      <c r="AN190" s="4"/>
      <c r="AO190" s="4"/>
      <c r="AP190" s="4"/>
      <c r="AQ190" s="4"/>
      <c r="AR190" s="4"/>
      <c r="AS190" s="4"/>
      <c r="AT190" s="4"/>
    </row>
    <row r="191" spans="1:46">
      <c r="A191" s="56"/>
      <c r="B191" s="57" t="s">
        <v>107</v>
      </c>
      <c r="C191" s="51"/>
      <c r="D191" s="52"/>
      <c r="E191" s="53"/>
      <c r="F191" s="52"/>
      <c r="G191" s="54"/>
      <c r="H191" s="72"/>
      <c r="I191" s="122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4"/>
      <c r="AF191" s="4"/>
      <c r="AG191" s="4"/>
      <c r="AH191" s="4"/>
      <c r="AI191" s="4"/>
      <c r="AJ191" s="4"/>
      <c r="AK191" s="4"/>
      <c r="AL191" s="4"/>
      <c r="AM191" s="4"/>
      <c r="AN191" s="4"/>
      <c r="AO191" s="4"/>
      <c r="AP191" s="4"/>
      <c r="AQ191" s="4"/>
      <c r="AR191" s="4"/>
      <c r="AS191" s="4"/>
      <c r="AT191" s="4"/>
    </row>
    <row r="192" spans="1:46">
      <c r="A192" s="56"/>
      <c r="B192" s="62" t="s">
        <v>52</v>
      </c>
      <c r="C192" s="63" t="s">
        <v>34</v>
      </c>
      <c r="D192" s="52">
        <v>2</v>
      </c>
      <c r="E192" s="53"/>
      <c r="F192" s="52"/>
      <c r="G192" s="54"/>
      <c r="H192" s="72"/>
      <c r="I192" s="122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4"/>
      <c r="AF192" s="4"/>
      <c r="AG192" s="4"/>
      <c r="AH192" s="4"/>
      <c r="AI192" s="4"/>
      <c r="AJ192" s="4"/>
      <c r="AK192" s="4"/>
      <c r="AL192" s="4"/>
      <c r="AM192" s="4"/>
      <c r="AN192" s="4"/>
      <c r="AO192" s="4"/>
      <c r="AP192" s="4"/>
      <c r="AQ192" s="4"/>
      <c r="AR192" s="4"/>
      <c r="AS192" s="4"/>
      <c r="AT192" s="4"/>
    </row>
    <row r="193" spans="1:46">
      <c r="A193" s="56"/>
      <c r="B193" s="64" t="s">
        <v>67</v>
      </c>
      <c r="C193" s="63" t="s">
        <v>32</v>
      </c>
      <c r="D193" s="52">
        <v>23</v>
      </c>
      <c r="E193" s="53"/>
      <c r="F193" s="52"/>
      <c r="G193" s="54"/>
      <c r="H193" s="72"/>
      <c r="I193" s="122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4"/>
      <c r="AF193" s="4"/>
      <c r="AG193" s="4"/>
      <c r="AH193" s="4"/>
      <c r="AI193" s="4"/>
      <c r="AJ193" s="4"/>
      <c r="AK193" s="4"/>
      <c r="AL193" s="4"/>
      <c r="AM193" s="4"/>
      <c r="AN193" s="4"/>
      <c r="AO193" s="4"/>
      <c r="AP193" s="4"/>
      <c r="AQ193" s="4"/>
      <c r="AR193" s="4"/>
      <c r="AS193" s="4"/>
      <c r="AT193" s="4"/>
    </row>
    <row r="194" spans="1:46">
      <c r="A194" s="56"/>
      <c r="B194" s="62" t="s">
        <v>53</v>
      </c>
      <c r="C194" s="63" t="s">
        <v>49</v>
      </c>
      <c r="D194" s="52">
        <f>D192*150</f>
        <v>300</v>
      </c>
      <c r="E194" s="53"/>
      <c r="F194" s="52"/>
      <c r="G194" s="54"/>
      <c r="H194" s="73"/>
      <c r="I194" s="122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4"/>
      <c r="AF194" s="4"/>
      <c r="AG194" s="4"/>
      <c r="AH194" s="4"/>
      <c r="AI194" s="4"/>
      <c r="AJ194" s="4"/>
      <c r="AK194" s="4"/>
      <c r="AL194" s="4"/>
      <c r="AM194" s="4"/>
      <c r="AN194" s="4"/>
      <c r="AO194" s="4"/>
      <c r="AP194" s="4"/>
      <c r="AQ194" s="4"/>
      <c r="AR194" s="4"/>
      <c r="AS194" s="4"/>
      <c r="AT194" s="4"/>
    </row>
    <row r="195" spans="1:46" ht="15" thickBot="1">
      <c r="A195" s="56"/>
      <c r="B195" s="62"/>
      <c r="C195" s="63"/>
      <c r="D195" s="52"/>
      <c r="E195" s="53"/>
      <c r="F195" s="52"/>
      <c r="G195" s="54"/>
      <c r="H195" s="73"/>
      <c r="I195" s="122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4"/>
      <c r="AF195" s="4"/>
      <c r="AG195" s="4"/>
      <c r="AH195" s="4"/>
      <c r="AI195" s="4"/>
      <c r="AJ195" s="4"/>
      <c r="AK195" s="4"/>
      <c r="AL195" s="4"/>
      <c r="AM195" s="4"/>
      <c r="AN195" s="4"/>
      <c r="AO195" s="4"/>
      <c r="AP195" s="4"/>
      <c r="AQ195" s="4"/>
      <c r="AR195" s="4"/>
      <c r="AS195" s="4"/>
      <c r="AT195" s="4"/>
    </row>
    <row r="196" spans="1:46" ht="15" thickBot="1">
      <c r="A196" s="56"/>
      <c r="B196" s="59" t="s">
        <v>108</v>
      </c>
      <c r="C196" s="78"/>
      <c r="D196" s="82"/>
      <c r="E196" s="83"/>
      <c r="F196" s="82"/>
      <c r="G196" s="84"/>
      <c r="H196" s="60"/>
      <c r="I196" s="122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4"/>
      <c r="AF196" s="4"/>
      <c r="AG196" s="4"/>
      <c r="AH196" s="4"/>
      <c r="AI196" s="4"/>
      <c r="AJ196" s="4"/>
      <c r="AK196" s="4"/>
      <c r="AL196" s="4"/>
      <c r="AM196" s="4"/>
      <c r="AN196" s="4"/>
      <c r="AO196" s="4"/>
      <c r="AP196" s="4"/>
      <c r="AQ196" s="4"/>
      <c r="AR196" s="4"/>
      <c r="AS196" s="4"/>
      <c r="AT196" s="4"/>
    </row>
    <row r="197" spans="1:46">
      <c r="A197" s="119"/>
      <c r="B197" s="46" t="s">
        <v>80</v>
      </c>
      <c r="C197" s="47"/>
      <c r="D197" s="69"/>
      <c r="E197" s="80"/>
      <c r="F197" s="133"/>
      <c r="G197" s="81"/>
      <c r="H197" s="48"/>
      <c r="I197" s="122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4"/>
      <c r="AF197" s="4"/>
      <c r="AG197" s="4"/>
      <c r="AH197" s="4"/>
      <c r="AI197" s="4"/>
      <c r="AJ197" s="4"/>
      <c r="AK197" s="4"/>
      <c r="AL197" s="4"/>
      <c r="AM197" s="4"/>
      <c r="AN197" s="4"/>
      <c r="AO197" s="4"/>
      <c r="AP197" s="4"/>
      <c r="AQ197" s="4"/>
      <c r="AR197" s="4"/>
      <c r="AS197" s="4"/>
      <c r="AT197" s="4"/>
    </row>
    <row r="198" spans="1:46">
      <c r="A198" s="119"/>
      <c r="B198" s="57" t="s">
        <v>109</v>
      </c>
      <c r="C198" s="51"/>
      <c r="D198" s="52"/>
      <c r="E198" s="53"/>
      <c r="F198" s="93"/>
      <c r="G198" s="54"/>
      <c r="H198" s="72"/>
      <c r="I198" s="122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4"/>
      <c r="AF198" s="4"/>
      <c r="AG198" s="4"/>
      <c r="AH198" s="4"/>
      <c r="AI198" s="4"/>
      <c r="AJ198" s="4"/>
      <c r="AK198" s="4"/>
      <c r="AL198" s="4"/>
      <c r="AM198" s="4"/>
      <c r="AN198" s="4"/>
      <c r="AO198" s="4"/>
      <c r="AP198" s="4"/>
      <c r="AQ198" s="4"/>
      <c r="AR198" s="4"/>
      <c r="AS198" s="4"/>
      <c r="AT198" s="4"/>
    </row>
    <row r="199" spans="1:46">
      <c r="A199" s="119"/>
      <c r="B199" s="57" t="s">
        <v>110</v>
      </c>
      <c r="C199" s="51"/>
      <c r="D199" s="52"/>
      <c r="E199" s="53"/>
      <c r="F199" s="93"/>
      <c r="G199" s="54"/>
      <c r="H199" s="72"/>
      <c r="I199" s="122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4"/>
      <c r="AF199" s="4"/>
      <c r="AG199" s="4"/>
      <c r="AH199" s="4"/>
      <c r="AI199" s="4"/>
      <c r="AJ199" s="4"/>
      <c r="AK199" s="4"/>
      <c r="AL199" s="4"/>
      <c r="AM199" s="4"/>
      <c r="AN199" s="4"/>
      <c r="AO199" s="4"/>
      <c r="AP199" s="4"/>
      <c r="AQ199" s="4"/>
      <c r="AR199" s="4"/>
      <c r="AS199" s="4"/>
      <c r="AT199" s="4"/>
    </row>
    <row r="200" spans="1:46">
      <c r="A200" s="119"/>
      <c r="B200" s="62" t="s">
        <v>58</v>
      </c>
      <c r="C200" s="63" t="s">
        <v>34</v>
      </c>
      <c r="D200" s="52">
        <v>0.8</v>
      </c>
      <c r="E200" s="53"/>
      <c r="F200" s="93"/>
      <c r="G200" s="54"/>
      <c r="H200" s="72"/>
      <c r="I200" s="122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4"/>
      <c r="AF200" s="4"/>
      <c r="AG200" s="4"/>
      <c r="AH200" s="4"/>
      <c r="AI200" s="4"/>
      <c r="AJ200" s="4"/>
      <c r="AK200" s="4"/>
      <c r="AL200" s="4"/>
      <c r="AM200" s="4"/>
      <c r="AN200" s="4"/>
      <c r="AO200" s="4"/>
      <c r="AP200" s="4"/>
      <c r="AQ200" s="4"/>
      <c r="AR200" s="4"/>
      <c r="AS200" s="4"/>
      <c r="AT200" s="4"/>
    </row>
    <row r="201" spans="1:46">
      <c r="A201" s="119"/>
      <c r="B201" s="64" t="s">
        <v>59</v>
      </c>
      <c r="C201" s="63" t="s">
        <v>32</v>
      </c>
      <c r="D201" s="52">
        <v>4</v>
      </c>
      <c r="E201" s="53"/>
      <c r="F201" s="93"/>
      <c r="G201" s="54"/>
      <c r="H201" s="72"/>
      <c r="I201" s="122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4"/>
      <c r="AF201" s="4"/>
      <c r="AG201" s="4"/>
      <c r="AH201" s="4"/>
      <c r="AI201" s="4"/>
      <c r="AJ201" s="4"/>
      <c r="AK201" s="4"/>
      <c r="AL201" s="4"/>
      <c r="AM201" s="4"/>
      <c r="AN201" s="4"/>
      <c r="AO201" s="4"/>
      <c r="AP201" s="4"/>
      <c r="AQ201" s="4"/>
      <c r="AR201" s="4"/>
      <c r="AS201" s="4"/>
      <c r="AT201" s="4"/>
    </row>
    <row r="202" spans="1:46">
      <c r="A202" s="119"/>
      <c r="B202" s="62" t="s">
        <v>62</v>
      </c>
      <c r="C202" s="63" t="s">
        <v>49</v>
      </c>
      <c r="D202" s="52">
        <f>D200*60</f>
        <v>48</v>
      </c>
      <c r="E202" s="53"/>
      <c r="F202" s="93"/>
      <c r="G202" s="54"/>
      <c r="H202" s="72"/>
      <c r="I202" s="122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4"/>
      <c r="AF202" s="4"/>
      <c r="AG202" s="4"/>
      <c r="AH202" s="4"/>
      <c r="AI202" s="4"/>
      <c r="AJ202" s="4"/>
      <c r="AK202" s="4"/>
      <c r="AL202" s="4"/>
      <c r="AM202" s="4"/>
      <c r="AN202" s="4"/>
      <c r="AO202" s="4"/>
      <c r="AP202" s="4"/>
      <c r="AQ202" s="4"/>
      <c r="AR202" s="4"/>
      <c r="AS202" s="4"/>
      <c r="AT202" s="4"/>
    </row>
    <row r="203" spans="1:46">
      <c r="A203" s="119"/>
      <c r="B203" s="62"/>
      <c r="C203" s="63"/>
      <c r="D203" s="52"/>
      <c r="E203" s="53"/>
      <c r="F203" s="93"/>
      <c r="G203" s="54"/>
      <c r="H203" s="72"/>
      <c r="I203" s="122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4"/>
      <c r="AF203" s="4"/>
      <c r="AG203" s="4"/>
      <c r="AH203" s="4"/>
      <c r="AI203" s="4"/>
      <c r="AJ203" s="4"/>
      <c r="AK203" s="4"/>
      <c r="AL203" s="4"/>
      <c r="AM203" s="4"/>
      <c r="AN203" s="4"/>
      <c r="AO203" s="4"/>
      <c r="AP203" s="4"/>
      <c r="AQ203" s="4"/>
      <c r="AR203" s="4"/>
      <c r="AS203" s="4"/>
      <c r="AT203" s="4"/>
    </row>
    <row r="204" spans="1:46">
      <c r="A204" s="119"/>
      <c r="B204" s="57" t="s">
        <v>111</v>
      </c>
      <c r="C204" s="51"/>
      <c r="D204" s="52"/>
      <c r="E204" s="53"/>
      <c r="F204" s="93"/>
      <c r="G204" s="54"/>
      <c r="H204" s="72"/>
      <c r="I204" s="122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4"/>
      <c r="AF204" s="4"/>
      <c r="AG204" s="4"/>
      <c r="AH204" s="4"/>
      <c r="AI204" s="4"/>
      <c r="AJ204" s="4"/>
      <c r="AK204" s="4"/>
      <c r="AL204" s="4"/>
      <c r="AM204" s="4"/>
      <c r="AN204" s="4"/>
      <c r="AO204" s="4"/>
      <c r="AP204" s="4"/>
      <c r="AQ204" s="4"/>
      <c r="AR204" s="4"/>
      <c r="AS204" s="4"/>
      <c r="AT204" s="4"/>
    </row>
    <row r="205" spans="1:46">
      <c r="A205" s="119"/>
      <c r="B205" s="62" t="s">
        <v>58</v>
      </c>
      <c r="C205" s="63" t="s">
        <v>34</v>
      </c>
      <c r="D205" s="52">
        <v>134</v>
      </c>
      <c r="E205" s="53"/>
      <c r="F205" s="93"/>
      <c r="G205" s="54"/>
      <c r="H205" s="72"/>
      <c r="I205" s="122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4"/>
      <c r="AF205" s="4"/>
      <c r="AG205" s="4"/>
      <c r="AH205" s="4"/>
      <c r="AI205" s="4"/>
      <c r="AJ205" s="4"/>
      <c r="AK205" s="4"/>
      <c r="AL205" s="4"/>
      <c r="AM205" s="4"/>
      <c r="AN205" s="4"/>
      <c r="AO205" s="4"/>
      <c r="AP205" s="4"/>
      <c r="AQ205" s="4"/>
      <c r="AR205" s="4"/>
      <c r="AS205" s="4"/>
      <c r="AT205" s="4"/>
    </row>
    <row r="206" spans="1:46">
      <c r="A206" s="119"/>
      <c r="B206" s="64" t="s">
        <v>59</v>
      </c>
      <c r="C206" s="63" t="s">
        <v>32</v>
      </c>
      <c r="D206" s="52">
        <v>670</v>
      </c>
      <c r="E206" s="53"/>
      <c r="F206" s="93"/>
      <c r="G206" s="54"/>
      <c r="H206" s="72"/>
      <c r="I206" s="122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4"/>
      <c r="AF206" s="4"/>
      <c r="AG206" s="4"/>
      <c r="AH206" s="4"/>
      <c r="AI206" s="4"/>
      <c r="AJ206" s="4"/>
      <c r="AK206" s="4"/>
      <c r="AL206" s="4"/>
      <c r="AM206" s="4"/>
      <c r="AN206" s="4"/>
      <c r="AO206" s="4"/>
      <c r="AP206" s="4"/>
      <c r="AQ206" s="4"/>
      <c r="AR206" s="4"/>
      <c r="AS206" s="4"/>
      <c r="AT206" s="4"/>
    </row>
    <row r="207" spans="1:46">
      <c r="A207" s="119"/>
      <c r="B207" s="62" t="s">
        <v>62</v>
      </c>
      <c r="C207" s="63" t="s">
        <v>49</v>
      </c>
      <c r="D207" s="52">
        <f>D205*60</f>
        <v>8040</v>
      </c>
      <c r="E207" s="53"/>
      <c r="F207" s="93"/>
      <c r="G207" s="54"/>
      <c r="H207" s="72"/>
      <c r="I207" s="122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4"/>
      <c r="AF207" s="4"/>
      <c r="AG207" s="4"/>
      <c r="AH207" s="4"/>
      <c r="AI207" s="4"/>
      <c r="AJ207" s="4"/>
      <c r="AK207" s="4"/>
      <c r="AL207" s="4"/>
      <c r="AM207" s="4"/>
      <c r="AN207" s="4"/>
      <c r="AO207" s="4"/>
      <c r="AP207" s="4"/>
      <c r="AQ207" s="4"/>
      <c r="AR207" s="4"/>
      <c r="AS207" s="4"/>
      <c r="AT207" s="4"/>
    </row>
    <row r="208" spans="1:46">
      <c r="A208" s="119"/>
      <c r="B208" s="62"/>
      <c r="C208" s="63"/>
      <c r="D208" s="52"/>
      <c r="E208" s="53"/>
      <c r="F208" s="93"/>
      <c r="G208" s="54"/>
      <c r="H208" s="72"/>
      <c r="I208" s="122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4"/>
      <c r="AF208" s="4"/>
      <c r="AG208" s="4"/>
      <c r="AH208" s="4"/>
      <c r="AI208" s="4"/>
      <c r="AJ208" s="4"/>
      <c r="AK208" s="4"/>
      <c r="AL208" s="4"/>
      <c r="AM208" s="4"/>
      <c r="AN208" s="4"/>
      <c r="AO208" s="4"/>
      <c r="AP208" s="4"/>
      <c r="AQ208" s="4"/>
      <c r="AR208" s="4"/>
      <c r="AS208" s="4"/>
      <c r="AT208" s="4"/>
    </row>
    <row r="209" spans="1:46">
      <c r="A209" s="119"/>
      <c r="B209" s="57" t="s">
        <v>112</v>
      </c>
      <c r="C209" s="51"/>
      <c r="D209" s="52"/>
      <c r="E209" s="53"/>
      <c r="F209" s="93"/>
      <c r="G209" s="54"/>
      <c r="H209" s="72"/>
      <c r="I209" s="122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4"/>
      <c r="AF209" s="4"/>
      <c r="AG209" s="4"/>
      <c r="AH209" s="4"/>
      <c r="AI209" s="4"/>
      <c r="AJ209" s="4"/>
      <c r="AK209" s="4"/>
      <c r="AL209" s="4"/>
      <c r="AM209" s="4"/>
      <c r="AN209" s="4"/>
      <c r="AO209" s="4"/>
      <c r="AP209" s="4"/>
      <c r="AQ209" s="4"/>
      <c r="AR209" s="4"/>
      <c r="AS209" s="4"/>
      <c r="AT209" s="4"/>
    </row>
    <row r="210" spans="1:46">
      <c r="A210" s="119"/>
      <c r="B210" s="62" t="s">
        <v>58</v>
      </c>
      <c r="C210" s="63" t="s">
        <v>34</v>
      </c>
      <c r="D210" s="52">
        <v>41</v>
      </c>
      <c r="E210" s="53"/>
      <c r="F210" s="93"/>
      <c r="G210" s="54"/>
      <c r="H210" s="72"/>
      <c r="I210" s="122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4"/>
      <c r="AF210" s="4"/>
      <c r="AG210" s="4"/>
      <c r="AH210" s="4"/>
      <c r="AI210" s="4"/>
      <c r="AJ210" s="4"/>
      <c r="AK210" s="4"/>
      <c r="AL210" s="4"/>
      <c r="AM210" s="4"/>
      <c r="AN210" s="4"/>
      <c r="AO210" s="4"/>
      <c r="AP210" s="4"/>
      <c r="AQ210" s="4"/>
      <c r="AR210" s="4"/>
      <c r="AS210" s="4"/>
      <c r="AT210" s="4"/>
    </row>
    <row r="211" spans="1:46">
      <c r="A211" s="119"/>
      <c r="B211" s="64" t="s">
        <v>59</v>
      </c>
      <c r="C211" s="63" t="s">
        <v>32</v>
      </c>
      <c r="D211" s="52">
        <v>185</v>
      </c>
      <c r="E211" s="53"/>
      <c r="F211" s="93"/>
      <c r="G211" s="54"/>
      <c r="H211" s="72"/>
      <c r="I211" s="122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4"/>
      <c r="AF211" s="4"/>
      <c r="AG211" s="4"/>
      <c r="AH211" s="4"/>
      <c r="AI211" s="4"/>
      <c r="AJ211" s="4"/>
      <c r="AK211" s="4"/>
      <c r="AL211" s="4"/>
      <c r="AM211" s="4"/>
      <c r="AN211" s="4"/>
      <c r="AO211" s="4"/>
      <c r="AP211" s="4"/>
      <c r="AQ211" s="4"/>
      <c r="AR211" s="4"/>
      <c r="AS211" s="4"/>
      <c r="AT211" s="4"/>
    </row>
    <row r="212" spans="1:46">
      <c r="A212" s="119"/>
      <c r="B212" s="62" t="s">
        <v>62</v>
      </c>
      <c r="C212" s="63" t="s">
        <v>49</v>
      </c>
      <c r="D212" s="52">
        <f>D210*60</f>
        <v>2460</v>
      </c>
      <c r="E212" s="53"/>
      <c r="F212" s="93"/>
      <c r="G212" s="54"/>
      <c r="H212" s="72"/>
      <c r="I212" s="122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E212" s="4"/>
      <c r="AF212" s="4"/>
      <c r="AG212" s="4"/>
      <c r="AH212" s="4"/>
      <c r="AI212" s="4"/>
      <c r="AJ212" s="4"/>
      <c r="AK212" s="4"/>
      <c r="AL212" s="4"/>
      <c r="AM212" s="4"/>
      <c r="AN212" s="4"/>
      <c r="AO212" s="4"/>
      <c r="AP212" s="4"/>
      <c r="AQ212" s="4"/>
      <c r="AR212" s="4"/>
      <c r="AS212" s="4"/>
      <c r="AT212" s="4"/>
    </row>
    <row r="213" spans="1:46">
      <c r="A213" s="119"/>
      <c r="B213" s="62"/>
      <c r="C213" s="63"/>
      <c r="D213" s="52"/>
      <c r="E213" s="53"/>
      <c r="F213" s="93"/>
      <c r="G213" s="54"/>
      <c r="H213" s="72"/>
      <c r="I213" s="122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4"/>
      <c r="AF213" s="4"/>
      <c r="AG213" s="4"/>
      <c r="AH213" s="4"/>
      <c r="AI213" s="4"/>
      <c r="AJ213" s="4"/>
      <c r="AK213" s="4"/>
      <c r="AL213" s="4"/>
      <c r="AM213" s="4"/>
      <c r="AN213" s="4"/>
      <c r="AO213" s="4"/>
      <c r="AP213" s="4"/>
      <c r="AQ213" s="4"/>
      <c r="AR213" s="4"/>
      <c r="AS213" s="4"/>
      <c r="AT213" s="4"/>
    </row>
    <row r="214" spans="1:46">
      <c r="A214" s="119"/>
      <c r="B214" s="57" t="s">
        <v>113</v>
      </c>
      <c r="C214" s="51"/>
      <c r="D214" s="52"/>
      <c r="E214" s="53"/>
      <c r="F214" s="93"/>
      <c r="G214" s="54"/>
      <c r="H214" s="72"/>
      <c r="I214" s="122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4"/>
      <c r="AF214" s="4"/>
      <c r="AG214" s="4"/>
      <c r="AH214" s="4"/>
      <c r="AI214" s="4"/>
      <c r="AJ214" s="4"/>
      <c r="AK214" s="4"/>
      <c r="AL214" s="4"/>
      <c r="AM214" s="4"/>
      <c r="AN214" s="4"/>
      <c r="AO214" s="4"/>
      <c r="AP214" s="4"/>
      <c r="AQ214" s="4"/>
      <c r="AR214" s="4"/>
      <c r="AS214" s="4"/>
      <c r="AT214" s="4"/>
    </row>
    <row r="215" spans="1:46">
      <c r="A215" s="119"/>
      <c r="B215" s="62" t="s">
        <v>58</v>
      </c>
      <c r="C215" s="63" t="s">
        <v>34</v>
      </c>
      <c r="D215" s="52">
        <v>25</v>
      </c>
      <c r="E215" s="53"/>
      <c r="F215" s="93"/>
      <c r="G215" s="54"/>
      <c r="H215" s="72"/>
      <c r="I215" s="122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4"/>
      <c r="AF215" s="4"/>
      <c r="AG215" s="4"/>
      <c r="AH215" s="4"/>
      <c r="AI215" s="4"/>
      <c r="AJ215" s="4"/>
      <c r="AK215" s="4"/>
      <c r="AL215" s="4"/>
      <c r="AM215" s="4"/>
      <c r="AN215" s="4"/>
      <c r="AO215" s="4"/>
      <c r="AP215" s="4"/>
      <c r="AQ215" s="4"/>
      <c r="AR215" s="4"/>
      <c r="AS215" s="4"/>
      <c r="AT215" s="4"/>
    </row>
    <row r="216" spans="1:46">
      <c r="A216" s="119"/>
      <c r="B216" s="64" t="s">
        <v>59</v>
      </c>
      <c r="C216" s="63" t="s">
        <v>32</v>
      </c>
      <c r="D216" s="52">
        <v>107</v>
      </c>
      <c r="E216" s="53"/>
      <c r="F216" s="93"/>
      <c r="G216" s="54"/>
      <c r="H216" s="72"/>
      <c r="I216" s="122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4"/>
      <c r="AF216" s="4"/>
      <c r="AG216" s="4"/>
      <c r="AH216" s="4"/>
      <c r="AI216" s="4"/>
      <c r="AJ216" s="4"/>
      <c r="AK216" s="4"/>
      <c r="AL216" s="4"/>
      <c r="AM216" s="4"/>
      <c r="AN216" s="4"/>
      <c r="AO216" s="4"/>
      <c r="AP216" s="4"/>
      <c r="AQ216" s="4"/>
      <c r="AR216" s="4"/>
      <c r="AS216" s="4"/>
      <c r="AT216" s="4"/>
    </row>
    <row r="217" spans="1:46">
      <c r="A217" s="119"/>
      <c r="B217" s="62" t="s">
        <v>62</v>
      </c>
      <c r="C217" s="63" t="s">
        <v>49</v>
      </c>
      <c r="D217" s="52">
        <f>D215*65</f>
        <v>1625</v>
      </c>
      <c r="E217" s="53"/>
      <c r="F217" s="93"/>
      <c r="G217" s="54"/>
      <c r="H217" s="72"/>
      <c r="I217" s="122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4"/>
      <c r="AF217" s="4"/>
      <c r="AG217" s="4"/>
      <c r="AH217" s="4"/>
      <c r="AI217" s="4"/>
      <c r="AJ217" s="4"/>
      <c r="AK217" s="4"/>
      <c r="AL217" s="4"/>
      <c r="AM217" s="4"/>
      <c r="AN217" s="4"/>
      <c r="AO217" s="4"/>
      <c r="AP217" s="4"/>
      <c r="AQ217" s="4"/>
      <c r="AR217" s="4"/>
      <c r="AS217" s="4"/>
      <c r="AT217" s="4"/>
    </row>
    <row r="218" spans="1:46">
      <c r="A218" s="119"/>
      <c r="B218" s="62"/>
      <c r="C218" s="63"/>
      <c r="D218" s="52"/>
      <c r="E218" s="53"/>
      <c r="F218" s="93"/>
      <c r="G218" s="54"/>
      <c r="H218" s="72"/>
      <c r="I218" s="122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4"/>
      <c r="AF218" s="4"/>
      <c r="AG218" s="4"/>
      <c r="AH218" s="4"/>
      <c r="AI218" s="4"/>
      <c r="AJ218" s="4"/>
      <c r="AK218" s="4"/>
      <c r="AL218" s="4"/>
      <c r="AM218" s="4"/>
      <c r="AN218" s="4"/>
      <c r="AO218" s="4"/>
      <c r="AP218" s="4"/>
      <c r="AQ218" s="4"/>
      <c r="AR218" s="4"/>
      <c r="AS218" s="4"/>
      <c r="AT218" s="4"/>
    </row>
    <row r="219" spans="1:46">
      <c r="A219" s="119"/>
      <c r="B219" s="57" t="s">
        <v>114</v>
      </c>
      <c r="C219" s="51"/>
      <c r="D219" s="52"/>
      <c r="E219" s="53"/>
      <c r="F219" s="93"/>
      <c r="G219" s="54"/>
      <c r="H219" s="72"/>
      <c r="I219" s="122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4"/>
      <c r="AF219" s="4"/>
      <c r="AG219" s="4"/>
      <c r="AH219" s="4"/>
      <c r="AI219" s="4"/>
      <c r="AJ219" s="4"/>
      <c r="AK219" s="4"/>
      <c r="AL219" s="4"/>
      <c r="AM219" s="4"/>
      <c r="AN219" s="4"/>
      <c r="AO219" s="4"/>
      <c r="AP219" s="4"/>
      <c r="AQ219" s="4"/>
      <c r="AR219" s="4"/>
      <c r="AS219" s="4"/>
      <c r="AT219" s="4"/>
    </row>
    <row r="220" spans="1:46">
      <c r="A220" s="119"/>
      <c r="B220" s="62" t="s">
        <v>58</v>
      </c>
      <c r="C220" s="63" t="s">
        <v>34</v>
      </c>
      <c r="D220" s="52">
        <v>66</v>
      </c>
      <c r="E220" s="53"/>
      <c r="F220" s="93"/>
      <c r="G220" s="54"/>
      <c r="H220" s="72"/>
      <c r="I220" s="122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4"/>
      <c r="AF220" s="4"/>
      <c r="AG220" s="4"/>
      <c r="AH220" s="4"/>
      <c r="AI220" s="4"/>
      <c r="AJ220" s="4"/>
      <c r="AK220" s="4"/>
      <c r="AL220" s="4"/>
      <c r="AM220" s="4"/>
      <c r="AN220" s="4"/>
      <c r="AO220" s="4"/>
      <c r="AP220" s="4"/>
      <c r="AQ220" s="4"/>
      <c r="AR220" s="4"/>
      <c r="AS220" s="4"/>
      <c r="AT220" s="4"/>
    </row>
    <row r="221" spans="1:46">
      <c r="A221" s="119"/>
      <c r="B221" s="64" t="s">
        <v>59</v>
      </c>
      <c r="C221" s="63" t="s">
        <v>32</v>
      </c>
      <c r="D221" s="52">
        <v>265</v>
      </c>
      <c r="E221" s="53"/>
      <c r="F221" s="93"/>
      <c r="G221" s="54"/>
      <c r="H221" s="72"/>
      <c r="I221" s="122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4"/>
      <c r="AF221" s="4"/>
      <c r="AG221" s="4"/>
      <c r="AH221" s="4"/>
      <c r="AI221" s="4"/>
      <c r="AJ221" s="4"/>
      <c r="AK221" s="4"/>
      <c r="AL221" s="4"/>
      <c r="AM221" s="4"/>
      <c r="AN221" s="4"/>
      <c r="AO221" s="4"/>
      <c r="AP221" s="4"/>
      <c r="AQ221" s="4"/>
      <c r="AR221" s="4"/>
      <c r="AS221" s="4"/>
      <c r="AT221" s="4"/>
    </row>
    <row r="222" spans="1:46">
      <c r="A222" s="119"/>
      <c r="B222" s="62" t="s">
        <v>62</v>
      </c>
      <c r="C222" s="63" t="s">
        <v>49</v>
      </c>
      <c r="D222" s="52">
        <f>D220*60</f>
        <v>3960</v>
      </c>
      <c r="E222" s="53"/>
      <c r="F222" s="93"/>
      <c r="G222" s="54"/>
      <c r="H222" s="72"/>
      <c r="I222" s="122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4"/>
      <c r="AF222" s="4"/>
      <c r="AG222" s="4"/>
      <c r="AH222" s="4"/>
      <c r="AI222" s="4"/>
      <c r="AJ222" s="4"/>
      <c r="AK222" s="4"/>
      <c r="AL222" s="4"/>
      <c r="AM222" s="4"/>
      <c r="AN222" s="4"/>
      <c r="AO222" s="4"/>
      <c r="AP222" s="4"/>
      <c r="AQ222" s="4"/>
      <c r="AR222" s="4"/>
      <c r="AS222" s="4"/>
      <c r="AT222" s="4"/>
    </row>
    <row r="223" spans="1:46">
      <c r="A223" s="119"/>
      <c r="B223" s="62"/>
      <c r="C223" s="63"/>
      <c r="D223" s="52"/>
      <c r="E223" s="53"/>
      <c r="F223" s="93"/>
      <c r="G223" s="54"/>
      <c r="H223" s="72"/>
      <c r="I223" s="122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4"/>
      <c r="AF223" s="4"/>
      <c r="AG223" s="4"/>
      <c r="AH223" s="4"/>
      <c r="AI223" s="4"/>
      <c r="AJ223" s="4"/>
      <c r="AK223" s="4"/>
      <c r="AL223" s="4"/>
      <c r="AM223" s="4"/>
      <c r="AN223" s="4"/>
      <c r="AO223" s="4"/>
      <c r="AP223" s="4"/>
      <c r="AQ223" s="4"/>
      <c r="AR223" s="4"/>
      <c r="AS223" s="4"/>
      <c r="AT223" s="4"/>
    </row>
    <row r="224" spans="1:46">
      <c r="A224" s="119"/>
      <c r="B224" s="57" t="s">
        <v>115</v>
      </c>
      <c r="C224" s="51"/>
      <c r="D224" s="52"/>
      <c r="E224" s="53"/>
      <c r="F224" s="93"/>
      <c r="G224" s="54"/>
      <c r="H224" s="72"/>
      <c r="I224" s="7"/>
      <c r="J224" s="11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  <c r="AD224" s="4"/>
      <c r="AE224" s="4"/>
      <c r="AF224" s="4"/>
      <c r="AG224" s="4"/>
      <c r="AH224" s="4"/>
      <c r="AI224" s="4"/>
      <c r="AJ224" s="4"/>
      <c r="AK224" s="4"/>
      <c r="AL224" s="4"/>
      <c r="AM224" s="4"/>
      <c r="AN224" s="4"/>
      <c r="AO224" s="4"/>
      <c r="AP224" s="4"/>
      <c r="AQ224" s="4"/>
      <c r="AR224" s="4"/>
      <c r="AS224" s="4"/>
      <c r="AT224" s="4"/>
    </row>
    <row r="225" spans="1:46">
      <c r="A225" s="119"/>
      <c r="B225" s="62" t="s">
        <v>58</v>
      </c>
      <c r="C225" s="63" t="s">
        <v>34</v>
      </c>
      <c r="D225" s="52">
        <v>37</v>
      </c>
      <c r="E225" s="53"/>
      <c r="F225" s="93"/>
      <c r="G225" s="54"/>
      <c r="H225" s="72"/>
      <c r="I225" s="7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  <c r="AD225" s="4"/>
      <c r="AE225" s="4"/>
      <c r="AF225" s="4"/>
      <c r="AG225" s="4"/>
      <c r="AH225" s="4"/>
      <c r="AI225" s="4"/>
      <c r="AJ225" s="4"/>
      <c r="AK225" s="4"/>
      <c r="AL225" s="4"/>
      <c r="AM225" s="4"/>
      <c r="AN225" s="4"/>
      <c r="AO225" s="4"/>
      <c r="AP225" s="4"/>
      <c r="AQ225" s="4"/>
      <c r="AR225" s="4"/>
      <c r="AS225" s="4"/>
      <c r="AT225" s="4"/>
    </row>
    <row r="226" spans="1:46">
      <c r="A226" s="119"/>
      <c r="B226" s="64" t="s">
        <v>59</v>
      </c>
      <c r="C226" s="63" t="s">
        <v>32</v>
      </c>
      <c r="D226" s="52">
        <v>137</v>
      </c>
      <c r="E226" s="53"/>
      <c r="F226" s="93"/>
      <c r="G226" s="54"/>
      <c r="H226" s="72"/>
      <c r="I226" s="7"/>
      <c r="J226" s="11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  <c r="AD226" s="4"/>
      <c r="AE226" s="4"/>
      <c r="AF226" s="4"/>
      <c r="AG226" s="4"/>
      <c r="AH226" s="4"/>
      <c r="AI226" s="4"/>
      <c r="AJ226" s="4"/>
      <c r="AK226" s="4"/>
      <c r="AL226" s="4"/>
      <c r="AM226" s="4"/>
      <c r="AN226" s="4"/>
      <c r="AO226" s="4"/>
      <c r="AP226" s="4"/>
      <c r="AQ226" s="4"/>
      <c r="AR226" s="4"/>
      <c r="AS226" s="4"/>
      <c r="AT226" s="4"/>
    </row>
    <row r="227" spans="1:46">
      <c r="A227" s="119"/>
      <c r="B227" s="62" t="s">
        <v>62</v>
      </c>
      <c r="C227" s="63" t="s">
        <v>49</v>
      </c>
      <c r="D227" s="52">
        <f>D225*65</f>
        <v>2405</v>
      </c>
      <c r="E227" s="53"/>
      <c r="F227" s="93"/>
      <c r="G227" s="54"/>
      <c r="H227" s="72"/>
      <c r="I227" s="7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  <c r="AD227" s="4"/>
      <c r="AE227" s="4"/>
      <c r="AF227" s="4"/>
      <c r="AG227" s="4"/>
      <c r="AH227" s="4"/>
      <c r="AI227" s="4"/>
      <c r="AJ227" s="4"/>
      <c r="AK227" s="4"/>
      <c r="AL227" s="4"/>
      <c r="AM227" s="4"/>
      <c r="AN227" s="4"/>
      <c r="AO227" s="4"/>
      <c r="AP227" s="4"/>
      <c r="AQ227" s="4"/>
      <c r="AR227" s="4"/>
      <c r="AS227" s="4"/>
      <c r="AT227" s="4"/>
    </row>
    <row r="228" spans="1:46">
      <c r="A228" s="119"/>
      <c r="B228" s="62"/>
      <c r="C228" s="63"/>
      <c r="D228" s="52"/>
      <c r="E228" s="53"/>
      <c r="F228" s="93"/>
      <c r="G228" s="54"/>
      <c r="H228" s="72"/>
      <c r="I228" s="7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  <c r="AD228" s="4"/>
      <c r="AE228" s="4"/>
      <c r="AF228" s="4"/>
      <c r="AG228" s="4"/>
      <c r="AH228" s="4"/>
      <c r="AI228" s="4"/>
      <c r="AJ228" s="4"/>
      <c r="AK228" s="4"/>
      <c r="AL228" s="4"/>
      <c r="AM228" s="4"/>
      <c r="AN228" s="4"/>
      <c r="AO228" s="4"/>
      <c r="AP228" s="4"/>
      <c r="AQ228" s="4"/>
      <c r="AR228" s="4"/>
      <c r="AS228" s="4"/>
      <c r="AT228" s="4"/>
    </row>
    <row r="229" spans="1:46">
      <c r="A229" s="119"/>
      <c r="B229" s="57" t="s">
        <v>116</v>
      </c>
      <c r="C229" s="51"/>
      <c r="D229" s="52"/>
      <c r="E229" s="53"/>
      <c r="F229" s="93"/>
      <c r="G229" s="54"/>
      <c r="H229" s="72"/>
      <c r="I229" s="7"/>
      <c r="J229" s="11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4"/>
      <c r="AE229" s="4"/>
      <c r="AF229" s="4"/>
      <c r="AG229" s="4"/>
      <c r="AH229" s="4"/>
      <c r="AI229" s="4"/>
      <c r="AJ229" s="4"/>
      <c r="AK229" s="4"/>
      <c r="AL229" s="4"/>
      <c r="AM229" s="4"/>
      <c r="AN229" s="4"/>
      <c r="AO229" s="4"/>
      <c r="AP229" s="4"/>
      <c r="AQ229" s="4"/>
      <c r="AR229" s="4"/>
      <c r="AS229" s="4"/>
      <c r="AT229" s="4"/>
    </row>
    <row r="230" spans="1:46">
      <c r="A230" s="119"/>
      <c r="B230" s="62" t="s">
        <v>58</v>
      </c>
      <c r="C230" s="63" t="s">
        <v>34</v>
      </c>
      <c r="D230" s="52">
        <v>38</v>
      </c>
      <c r="E230" s="53"/>
      <c r="F230" s="93"/>
      <c r="G230" s="54"/>
      <c r="H230" s="72"/>
      <c r="I230" s="7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  <c r="AD230" s="4"/>
      <c r="AE230" s="4"/>
      <c r="AF230" s="4"/>
      <c r="AG230" s="4"/>
      <c r="AH230" s="4"/>
      <c r="AI230" s="4"/>
      <c r="AJ230" s="4"/>
      <c r="AK230" s="4"/>
      <c r="AL230" s="4"/>
      <c r="AM230" s="4"/>
      <c r="AN230" s="4"/>
      <c r="AO230" s="4"/>
      <c r="AP230" s="4"/>
      <c r="AQ230" s="4"/>
      <c r="AR230" s="4"/>
      <c r="AS230" s="4"/>
      <c r="AT230" s="4"/>
    </row>
    <row r="231" spans="1:46">
      <c r="A231" s="119"/>
      <c r="B231" s="64" t="s">
        <v>59</v>
      </c>
      <c r="C231" s="63" t="s">
        <v>32</v>
      </c>
      <c r="D231" s="52">
        <v>133</v>
      </c>
      <c r="E231" s="53"/>
      <c r="F231" s="93"/>
      <c r="G231" s="54"/>
      <c r="H231" s="72"/>
      <c r="I231" s="7"/>
      <c r="J231" s="11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  <c r="AD231" s="4"/>
      <c r="AE231" s="4"/>
      <c r="AF231" s="4"/>
      <c r="AG231" s="4"/>
      <c r="AH231" s="4"/>
      <c r="AI231" s="4"/>
      <c r="AJ231" s="4"/>
      <c r="AK231" s="4"/>
      <c r="AL231" s="4"/>
      <c r="AM231" s="4"/>
      <c r="AN231" s="4"/>
      <c r="AO231" s="4"/>
      <c r="AP231" s="4"/>
      <c r="AQ231" s="4"/>
      <c r="AR231" s="4"/>
      <c r="AS231" s="4"/>
      <c r="AT231" s="4"/>
    </row>
    <row r="232" spans="1:46">
      <c r="A232" s="119"/>
      <c r="B232" s="62" t="s">
        <v>62</v>
      </c>
      <c r="C232" s="63" t="s">
        <v>49</v>
      </c>
      <c r="D232" s="52">
        <f>D230*65</f>
        <v>2470</v>
      </c>
      <c r="E232" s="53"/>
      <c r="F232" s="93"/>
      <c r="G232" s="54"/>
      <c r="H232" s="72"/>
      <c r="I232" s="7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  <c r="AD232" s="4"/>
      <c r="AE232" s="4"/>
      <c r="AF232" s="4"/>
      <c r="AG232" s="4"/>
      <c r="AH232" s="4"/>
      <c r="AI232" s="4"/>
      <c r="AJ232" s="4"/>
      <c r="AK232" s="4"/>
      <c r="AL232" s="4"/>
      <c r="AM232" s="4"/>
      <c r="AN232" s="4"/>
      <c r="AO232" s="4"/>
      <c r="AP232" s="4"/>
      <c r="AQ232" s="4"/>
      <c r="AR232" s="4"/>
      <c r="AS232" s="4"/>
      <c r="AT232" s="4"/>
    </row>
    <row r="233" spans="1:46">
      <c r="A233" s="119"/>
      <c r="B233" s="62"/>
      <c r="C233" s="63"/>
      <c r="D233" s="52"/>
      <c r="E233" s="53"/>
      <c r="F233" s="93"/>
      <c r="G233" s="54"/>
      <c r="H233" s="72"/>
      <c r="I233" s="7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  <c r="AD233" s="4"/>
      <c r="AE233" s="4"/>
      <c r="AF233" s="4"/>
      <c r="AG233" s="4"/>
      <c r="AH233" s="4"/>
      <c r="AI233" s="4"/>
      <c r="AJ233" s="4"/>
      <c r="AK233" s="4"/>
      <c r="AL233" s="4"/>
      <c r="AM233" s="4"/>
      <c r="AN233" s="4"/>
      <c r="AO233" s="4"/>
      <c r="AP233" s="4"/>
      <c r="AQ233" s="4"/>
      <c r="AR233" s="4"/>
      <c r="AS233" s="4"/>
      <c r="AT233" s="4"/>
    </row>
    <row r="234" spans="1:46">
      <c r="A234" s="119"/>
      <c r="B234" s="57" t="s">
        <v>117</v>
      </c>
      <c r="C234" s="63"/>
      <c r="D234" s="52"/>
      <c r="E234" s="53"/>
      <c r="F234" s="93"/>
      <c r="G234" s="54"/>
      <c r="H234" s="72"/>
      <c r="I234" s="7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  <c r="AD234" s="4"/>
      <c r="AE234" s="4"/>
      <c r="AF234" s="4"/>
      <c r="AG234" s="4"/>
      <c r="AH234" s="4"/>
      <c r="AI234" s="4"/>
      <c r="AJ234" s="4"/>
      <c r="AK234" s="4"/>
      <c r="AL234" s="4"/>
      <c r="AM234" s="4"/>
      <c r="AN234" s="4"/>
      <c r="AO234" s="4"/>
      <c r="AP234" s="4"/>
      <c r="AQ234" s="4"/>
      <c r="AR234" s="4"/>
      <c r="AS234" s="4"/>
      <c r="AT234" s="4"/>
    </row>
    <row r="235" spans="1:46">
      <c r="A235" s="119"/>
      <c r="B235" s="62" t="s">
        <v>118</v>
      </c>
      <c r="C235" s="63" t="s">
        <v>32</v>
      </c>
      <c r="D235" s="52">
        <v>160</v>
      </c>
      <c r="E235" s="53"/>
      <c r="F235" s="93"/>
      <c r="G235" s="54"/>
      <c r="H235" s="72"/>
      <c r="I235" s="7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  <c r="AD235" s="4"/>
      <c r="AE235" s="4"/>
      <c r="AF235" s="4"/>
      <c r="AG235" s="4"/>
      <c r="AH235" s="4"/>
      <c r="AI235" s="4"/>
      <c r="AJ235" s="4"/>
      <c r="AK235" s="4"/>
      <c r="AL235" s="4"/>
      <c r="AM235" s="4"/>
      <c r="AN235" s="4"/>
      <c r="AO235" s="4"/>
      <c r="AP235" s="4"/>
      <c r="AQ235" s="4"/>
      <c r="AR235" s="4"/>
      <c r="AS235" s="4"/>
      <c r="AT235" s="4"/>
    </row>
    <row r="236" spans="1:46">
      <c r="A236" s="119"/>
      <c r="B236" s="62" t="s">
        <v>119</v>
      </c>
      <c r="C236" s="63" t="s">
        <v>32</v>
      </c>
      <c r="D236" s="52">
        <v>187</v>
      </c>
      <c r="E236" s="53"/>
      <c r="F236" s="93"/>
      <c r="G236" s="54"/>
      <c r="H236" s="72"/>
      <c r="I236" s="7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  <c r="AD236" s="4"/>
      <c r="AE236" s="4"/>
      <c r="AF236" s="4"/>
      <c r="AG236" s="4"/>
      <c r="AH236" s="4"/>
      <c r="AI236" s="4"/>
      <c r="AJ236" s="4"/>
      <c r="AK236" s="4"/>
      <c r="AL236" s="4"/>
      <c r="AM236" s="4"/>
      <c r="AN236" s="4"/>
      <c r="AO236" s="4"/>
      <c r="AP236" s="4"/>
      <c r="AQ236" s="4"/>
      <c r="AR236" s="4"/>
      <c r="AS236" s="4"/>
      <c r="AT236" s="4"/>
    </row>
    <row r="237" spans="1:46">
      <c r="A237" s="119"/>
      <c r="B237" s="62" t="s">
        <v>120</v>
      </c>
      <c r="C237" s="63" t="s">
        <v>32</v>
      </c>
      <c r="D237" s="52">
        <v>292</v>
      </c>
      <c r="E237" s="53"/>
      <c r="F237" s="93"/>
      <c r="G237" s="54"/>
      <c r="H237" s="72"/>
      <c r="I237" s="7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  <c r="AD237" s="4"/>
      <c r="AE237" s="4"/>
      <c r="AF237" s="4"/>
      <c r="AG237" s="4"/>
      <c r="AH237" s="4"/>
      <c r="AI237" s="4"/>
      <c r="AJ237" s="4"/>
      <c r="AK237" s="4"/>
      <c r="AL237" s="4"/>
      <c r="AM237" s="4"/>
      <c r="AN237" s="4"/>
      <c r="AO237" s="4"/>
      <c r="AP237" s="4"/>
      <c r="AQ237" s="4"/>
      <c r="AR237" s="4"/>
      <c r="AS237" s="4"/>
      <c r="AT237" s="4"/>
    </row>
    <row r="238" spans="1:46">
      <c r="A238" s="119"/>
      <c r="B238" s="62"/>
      <c r="C238" s="63"/>
      <c r="D238" s="52"/>
      <c r="E238" s="53"/>
      <c r="F238" s="93"/>
      <c r="G238" s="54"/>
      <c r="H238" s="72"/>
      <c r="I238" s="7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  <c r="AC238" s="4"/>
      <c r="AD238" s="4"/>
      <c r="AE238" s="4"/>
      <c r="AF238" s="4"/>
      <c r="AG238" s="4"/>
      <c r="AH238" s="4"/>
      <c r="AI238" s="4"/>
      <c r="AJ238" s="4"/>
      <c r="AK238" s="4"/>
      <c r="AL238" s="4"/>
      <c r="AM238" s="4"/>
      <c r="AN238" s="4"/>
      <c r="AO238" s="4"/>
      <c r="AP238" s="4"/>
      <c r="AQ238" s="4"/>
      <c r="AR238" s="4"/>
      <c r="AS238" s="4"/>
      <c r="AT238" s="4"/>
    </row>
    <row r="239" spans="1:46">
      <c r="A239" s="119"/>
      <c r="B239" s="57" t="s">
        <v>121</v>
      </c>
      <c r="C239" s="51"/>
      <c r="D239" s="52"/>
      <c r="E239" s="53"/>
      <c r="F239" s="93"/>
      <c r="G239" s="54"/>
      <c r="H239" s="72"/>
      <c r="I239" s="7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  <c r="AC239" s="4"/>
      <c r="AD239" s="4"/>
      <c r="AE239" s="4"/>
      <c r="AF239" s="4"/>
      <c r="AG239" s="4"/>
      <c r="AH239" s="4"/>
      <c r="AI239" s="4"/>
      <c r="AJ239" s="4"/>
      <c r="AK239" s="4"/>
      <c r="AL239" s="4"/>
      <c r="AM239" s="4"/>
      <c r="AN239" s="4"/>
      <c r="AO239" s="4"/>
      <c r="AP239" s="4"/>
      <c r="AQ239" s="4"/>
      <c r="AR239" s="4"/>
      <c r="AS239" s="4"/>
      <c r="AT239" s="4"/>
    </row>
    <row r="240" spans="1:46">
      <c r="A240" s="119"/>
      <c r="B240" s="62" t="s">
        <v>52</v>
      </c>
      <c r="C240" s="63" t="s">
        <v>34</v>
      </c>
      <c r="D240" s="52">
        <v>30</v>
      </c>
      <c r="E240" s="53"/>
      <c r="F240" s="93"/>
      <c r="G240" s="54"/>
      <c r="H240" s="72"/>
      <c r="I240" s="7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  <c r="AC240" s="4"/>
      <c r="AD240" s="4"/>
      <c r="AE240" s="4"/>
      <c r="AF240" s="4"/>
      <c r="AG240" s="4"/>
      <c r="AH240" s="4"/>
      <c r="AI240" s="4"/>
      <c r="AJ240" s="4"/>
      <c r="AK240" s="4"/>
      <c r="AL240" s="4"/>
      <c r="AM240" s="4"/>
      <c r="AN240" s="4"/>
      <c r="AO240" s="4"/>
      <c r="AP240" s="4"/>
      <c r="AQ240" s="4"/>
      <c r="AR240" s="4"/>
      <c r="AS240" s="4"/>
      <c r="AT240" s="4"/>
    </row>
    <row r="241" spans="1:46">
      <c r="A241" s="119"/>
      <c r="B241" s="64" t="s">
        <v>67</v>
      </c>
      <c r="C241" s="63" t="s">
        <v>32</v>
      </c>
      <c r="D241" s="52">
        <v>250</v>
      </c>
      <c r="E241" s="53"/>
      <c r="F241" s="93"/>
      <c r="G241" s="54"/>
      <c r="H241" s="72"/>
      <c r="I241" s="7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  <c r="AC241" s="4"/>
      <c r="AD241" s="4"/>
      <c r="AE241" s="4"/>
      <c r="AF241" s="4"/>
      <c r="AG241" s="4"/>
      <c r="AH241" s="4"/>
      <c r="AI241" s="4"/>
      <c r="AJ241" s="4"/>
      <c r="AK241" s="4"/>
      <c r="AL241" s="4"/>
      <c r="AM241" s="4"/>
      <c r="AN241" s="4"/>
      <c r="AO241" s="4"/>
      <c r="AP241" s="4"/>
      <c r="AQ241" s="4"/>
      <c r="AR241" s="4"/>
      <c r="AS241" s="4"/>
      <c r="AT241" s="4"/>
    </row>
    <row r="242" spans="1:46">
      <c r="A242" s="119"/>
      <c r="B242" s="62" t="s">
        <v>53</v>
      </c>
      <c r="C242" s="63" t="s">
        <v>49</v>
      </c>
      <c r="D242" s="52">
        <f>D240*250</f>
        <v>7500</v>
      </c>
      <c r="E242" s="53"/>
      <c r="F242" s="93"/>
      <c r="G242" s="54"/>
      <c r="H242" s="72"/>
      <c r="I242" s="7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  <c r="AC242" s="4"/>
      <c r="AD242" s="4"/>
      <c r="AE242" s="4"/>
      <c r="AF242" s="4"/>
      <c r="AG242" s="4"/>
      <c r="AH242" s="4"/>
      <c r="AI242" s="4"/>
      <c r="AJ242" s="4"/>
      <c r="AK242" s="4"/>
      <c r="AL242" s="4"/>
      <c r="AM242" s="4"/>
      <c r="AN242" s="4"/>
      <c r="AO242" s="4"/>
      <c r="AP242" s="4"/>
      <c r="AQ242" s="4"/>
      <c r="AR242" s="4"/>
      <c r="AS242" s="4"/>
      <c r="AT242" s="4"/>
    </row>
    <row r="243" spans="1:46">
      <c r="A243" s="119"/>
      <c r="B243" s="62"/>
      <c r="C243" s="63"/>
      <c r="D243" s="52"/>
      <c r="E243" s="53"/>
      <c r="F243" s="93"/>
      <c r="G243" s="54"/>
      <c r="H243" s="72"/>
      <c r="I243" s="7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  <c r="AC243" s="4"/>
      <c r="AD243" s="4"/>
      <c r="AE243" s="4"/>
      <c r="AF243" s="4"/>
      <c r="AG243" s="4"/>
      <c r="AH243" s="4"/>
      <c r="AI243" s="4"/>
      <c r="AJ243" s="4"/>
      <c r="AK243" s="4"/>
      <c r="AL243" s="4"/>
      <c r="AM243" s="4"/>
      <c r="AN243" s="4"/>
      <c r="AO243" s="4"/>
      <c r="AP243" s="4"/>
      <c r="AQ243" s="4"/>
      <c r="AR243" s="4"/>
      <c r="AS243" s="4"/>
      <c r="AT243" s="4"/>
    </row>
    <row r="244" spans="1:46">
      <c r="A244" s="119"/>
      <c r="B244" s="57" t="s">
        <v>122</v>
      </c>
      <c r="C244" s="51"/>
      <c r="D244" s="52"/>
      <c r="E244" s="53"/>
      <c r="F244" s="93"/>
      <c r="G244" s="54"/>
      <c r="H244" s="72"/>
      <c r="I244" s="7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  <c r="AC244" s="4"/>
      <c r="AD244" s="4"/>
      <c r="AE244" s="4"/>
      <c r="AF244" s="4"/>
      <c r="AG244" s="4"/>
      <c r="AH244" s="4"/>
      <c r="AI244" s="4"/>
      <c r="AJ244" s="4"/>
      <c r="AK244" s="4"/>
      <c r="AL244" s="4"/>
      <c r="AM244" s="4"/>
      <c r="AN244" s="4"/>
      <c r="AO244" s="4"/>
      <c r="AP244" s="4"/>
      <c r="AQ244" s="4"/>
      <c r="AR244" s="4"/>
      <c r="AS244" s="4"/>
      <c r="AT244" s="4"/>
    </row>
    <row r="245" spans="1:46">
      <c r="A245" s="119"/>
      <c r="B245" s="62" t="s">
        <v>123</v>
      </c>
      <c r="C245" s="63" t="s">
        <v>34</v>
      </c>
      <c r="D245" s="52">
        <v>79</v>
      </c>
      <c r="E245" s="53"/>
      <c r="F245" s="93"/>
      <c r="G245" s="54"/>
      <c r="H245" s="72"/>
      <c r="I245" s="7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  <c r="AC245" s="4"/>
      <c r="AD245" s="4"/>
      <c r="AE245" s="4"/>
      <c r="AF245" s="4"/>
      <c r="AG245" s="4"/>
      <c r="AH245" s="4"/>
      <c r="AI245" s="4"/>
      <c r="AJ245" s="4"/>
      <c r="AK245" s="4"/>
      <c r="AL245" s="4"/>
      <c r="AM245" s="4"/>
      <c r="AN245" s="4"/>
      <c r="AO245" s="4"/>
      <c r="AP245" s="4"/>
      <c r="AQ245" s="4"/>
      <c r="AR245" s="4"/>
      <c r="AS245" s="4"/>
      <c r="AT245" s="4"/>
    </row>
    <row r="246" spans="1:46">
      <c r="A246" s="119"/>
      <c r="B246" s="64" t="s">
        <v>67</v>
      </c>
      <c r="C246" s="63" t="s">
        <v>32</v>
      </c>
      <c r="D246" s="52">
        <v>430</v>
      </c>
      <c r="E246" s="53"/>
      <c r="F246" s="93"/>
      <c r="G246" s="54"/>
      <c r="H246" s="72"/>
      <c r="I246" s="7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4"/>
      <c r="AC246" s="4"/>
      <c r="AD246" s="4"/>
      <c r="AE246" s="4"/>
      <c r="AF246" s="4"/>
      <c r="AG246" s="4"/>
      <c r="AH246" s="4"/>
      <c r="AI246" s="4"/>
      <c r="AJ246" s="4"/>
      <c r="AK246" s="4"/>
      <c r="AL246" s="4"/>
      <c r="AM246" s="4"/>
      <c r="AN246" s="4"/>
      <c r="AO246" s="4"/>
      <c r="AP246" s="4"/>
      <c r="AQ246" s="4"/>
      <c r="AR246" s="4"/>
      <c r="AS246" s="4"/>
      <c r="AT246" s="4"/>
    </row>
    <row r="247" spans="1:46">
      <c r="A247" s="119"/>
      <c r="B247" s="62" t="s">
        <v>53</v>
      </c>
      <c r="C247" s="63" t="s">
        <v>49</v>
      </c>
      <c r="D247" s="52">
        <f>D245*200</f>
        <v>15800</v>
      </c>
      <c r="E247" s="53"/>
      <c r="F247" s="93"/>
      <c r="G247" s="54"/>
      <c r="H247" s="72"/>
      <c r="I247" s="7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  <c r="AC247" s="4"/>
      <c r="AD247" s="4"/>
      <c r="AE247" s="4"/>
      <c r="AF247" s="4"/>
      <c r="AG247" s="4"/>
      <c r="AH247" s="4"/>
      <c r="AI247" s="4"/>
      <c r="AJ247" s="4"/>
      <c r="AK247" s="4"/>
      <c r="AL247" s="4"/>
      <c r="AM247" s="4"/>
      <c r="AN247" s="4"/>
      <c r="AO247" s="4"/>
      <c r="AP247" s="4"/>
      <c r="AQ247" s="4"/>
      <c r="AR247" s="4"/>
      <c r="AS247" s="4"/>
      <c r="AT247" s="4"/>
    </row>
    <row r="248" spans="1:46">
      <c r="A248" s="56"/>
      <c r="B248" s="62" t="s">
        <v>74</v>
      </c>
      <c r="C248" s="63" t="s">
        <v>34</v>
      </c>
      <c r="D248" s="52">
        <f>D249*0.03</f>
        <v>1.2870000000000001</v>
      </c>
      <c r="E248" s="53"/>
      <c r="F248" s="52"/>
      <c r="G248" s="54"/>
      <c r="H248" s="72"/>
      <c r="I248" s="7"/>
      <c r="J248" s="1"/>
      <c r="K248" s="23"/>
      <c r="L248" s="23"/>
      <c r="M248" s="23"/>
      <c r="N248" s="23"/>
      <c r="O248" s="23"/>
      <c r="P248" s="1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  <c r="AC248" s="4"/>
      <c r="AD248" s="4"/>
      <c r="AE248" s="4"/>
      <c r="AF248" s="4"/>
      <c r="AG248" s="4"/>
      <c r="AH248" s="4"/>
      <c r="AI248" s="4"/>
      <c r="AJ248" s="4"/>
      <c r="AK248" s="4"/>
      <c r="AL248" s="4"/>
      <c r="AM248" s="4"/>
      <c r="AN248" s="4"/>
      <c r="AO248" s="4"/>
      <c r="AP248" s="4"/>
      <c r="AQ248" s="4"/>
      <c r="AR248" s="4"/>
      <c r="AS248" s="4"/>
      <c r="AT248" s="4"/>
    </row>
    <row r="249" spans="1:46">
      <c r="A249" s="56"/>
      <c r="B249" s="62" t="s">
        <v>75</v>
      </c>
      <c r="C249" s="63" t="s">
        <v>32</v>
      </c>
      <c r="D249" s="52">
        <f>39*1.1</f>
        <v>42.900000000000006</v>
      </c>
      <c r="E249" s="53"/>
      <c r="F249" s="52"/>
      <c r="G249" s="54"/>
      <c r="H249" s="72"/>
      <c r="I249" s="7"/>
      <c r="J249" s="1"/>
      <c r="K249" s="23"/>
      <c r="L249" s="23"/>
      <c r="M249" s="23"/>
      <c r="N249" s="23"/>
      <c r="O249" s="23"/>
      <c r="P249" s="1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  <c r="AB249" s="4"/>
      <c r="AC249" s="4"/>
      <c r="AD249" s="4"/>
      <c r="AE249" s="4"/>
      <c r="AF249" s="4"/>
      <c r="AG249" s="4"/>
      <c r="AH249" s="4"/>
      <c r="AI249" s="4"/>
      <c r="AJ249" s="4"/>
      <c r="AK249" s="4"/>
      <c r="AL249" s="4"/>
      <c r="AM249" s="4"/>
      <c r="AN249" s="4"/>
      <c r="AO249" s="4"/>
      <c r="AP249" s="4"/>
      <c r="AQ249" s="4"/>
      <c r="AR249" s="4"/>
      <c r="AS249" s="4"/>
      <c r="AT249" s="4"/>
    </row>
    <row r="250" spans="1:46">
      <c r="A250" s="119"/>
      <c r="B250" s="62"/>
      <c r="C250" s="63"/>
      <c r="D250" s="52"/>
      <c r="E250" s="53"/>
      <c r="F250" s="93"/>
      <c r="G250" s="54"/>
      <c r="H250" s="72"/>
      <c r="I250" s="7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  <c r="AB250" s="4"/>
      <c r="AC250" s="4"/>
      <c r="AD250" s="4"/>
      <c r="AE250" s="4"/>
      <c r="AF250" s="4"/>
      <c r="AG250" s="4"/>
      <c r="AH250" s="4"/>
      <c r="AI250" s="4"/>
      <c r="AJ250" s="4"/>
      <c r="AK250" s="4"/>
      <c r="AL250" s="4"/>
      <c r="AM250" s="4"/>
      <c r="AN250" s="4"/>
      <c r="AO250" s="4"/>
      <c r="AP250" s="4"/>
      <c r="AQ250" s="4"/>
      <c r="AR250" s="4"/>
      <c r="AS250" s="4"/>
      <c r="AT250" s="4"/>
    </row>
    <row r="251" spans="1:46">
      <c r="A251" s="119"/>
      <c r="B251" s="62"/>
      <c r="C251" s="63"/>
      <c r="D251" s="52"/>
      <c r="E251" s="53"/>
      <c r="F251" s="93"/>
      <c r="G251" s="54"/>
      <c r="H251" s="72"/>
      <c r="I251" s="7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  <c r="AB251" s="4"/>
      <c r="AC251" s="4"/>
      <c r="AD251" s="4"/>
      <c r="AE251" s="4"/>
      <c r="AF251" s="4"/>
      <c r="AG251" s="4"/>
      <c r="AH251" s="4"/>
      <c r="AI251" s="4"/>
      <c r="AJ251" s="4"/>
      <c r="AK251" s="4"/>
      <c r="AL251" s="4"/>
      <c r="AM251" s="4"/>
      <c r="AN251" s="4"/>
      <c r="AO251" s="4"/>
      <c r="AP251" s="4"/>
      <c r="AQ251" s="4"/>
      <c r="AR251" s="4"/>
      <c r="AS251" s="4"/>
      <c r="AT251" s="4"/>
    </row>
    <row r="252" spans="1:46">
      <c r="A252" s="119"/>
      <c r="B252" s="57" t="s">
        <v>124</v>
      </c>
      <c r="C252" s="51"/>
      <c r="D252" s="52"/>
      <c r="E252" s="53"/>
      <c r="F252" s="93"/>
      <c r="G252" s="54"/>
      <c r="H252" s="72"/>
      <c r="I252" s="7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  <c r="AC252" s="4"/>
      <c r="AD252" s="4"/>
      <c r="AE252" s="4"/>
      <c r="AF252" s="4"/>
      <c r="AG252" s="4"/>
      <c r="AH252" s="4"/>
      <c r="AI252" s="4"/>
      <c r="AJ252" s="4"/>
      <c r="AK252" s="4"/>
      <c r="AL252" s="4"/>
      <c r="AM252" s="4"/>
      <c r="AN252" s="4"/>
      <c r="AO252" s="4"/>
      <c r="AP252" s="4"/>
      <c r="AQ252" s="4"/>
      <c r="AR252" s="4"/>
      <c r="AS252" s="4"/>
      <c r="AT252" s="4"/>
    </row>
    <row r="253" spans="1:46">
      <c r="A253" s="119"/>
      <c r="B253" s="62" t="s">
        <v>123</v>
      </c>
      <c r="C253" s="63" t="s">
        <v>34</v>
      </c>
      <c r="D253" s="52">
        <v>61</v>
      </c>
      <c r="E253" s="53"/>
      <c r="F253" s="93"/>
      <c r="G253" s="54"/>
      <c r="H253" s="72"/>
      <c r="I253" s="7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  <c r="AC253" s="4"/>
      <c r="AD253" s="4"/>
      <c r="AE253" s="4"/>
      <c r="AF253" s="4"/>
      <c r="AG253" s="4"/>
      <c r="AH253" s="4"/>
      <c r="AI253" s="4"/>
      <c r="AJ253" s="4"/>
      <c r="AK253" s="4"/>
      <c r="AL253" s="4"/>
      <c r="AM253" s="4"/>
      <c r="AN253" s="4"/>
      <c r="AO253" s="4"/>
      <c r="AP253" s="4"/>
      <c r="AQ253" s="4"/>
      <c r="AR253" s="4"/>
      <c r="AS253" s="4"/>
      <c r="AT253" s="4"/>
    </row>
    <row r="254" spans="1:46">
      <c r="A254" s="119"/>
      <c r="B254" s="64" t="s">
        <v>67</v>
      </c>
      <c r="C254" s="63" t="s">
        <v>32</v>
      </c>
      <c r="D254" s="52">
        <v>142</v>
      </c>
      <c r="E254" s="53"/>
      <c r="F254" s="93"/>
      <c r="G254" s="54"/>
      <c r="H254" s="72"/>
      <c r="I254" s="7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  <c r="AC254" s="4"/>
      <c r="AD254" s="4"/>
      <c r="AE254" s="4"/>
      <c r="AF254" s="4"/>
      <c r="AG254" s="4"/>
      <c r="AH254" s="4"/>
      <c r="AI254" s="4"/>
      <c r="AJ254" s="4"/>
      <c r="AK254" s="4"/>
      <c r="AL254" s="4"/>
      <c r="AM254" s="4"/>
      <c r="AN254" s="4"/>
      <c r="AO254" s="4"/>
      <c r="AP254" s="4"/>
      <c r="AQ254" s="4"/>
      <c r="AR254" s="4"/>
      <c r="AS254" s="4"/>
      <c r="AT254" s="4"/>
    </row>
    <row r="255" spans="1:46">
      <c r="A255" s="119"/>
      <c r="B255" s="62" t="s">
        <v>53</v>
      </c>
      <c r="C255" s="63" t="s">
        <v>49</v>
      </c>
      <c r="D255" s="52">
        <f>D253*250</f>
        <v>15250</v>
      </c>
      <c r="E255" s="53"/>
      <c r="F255" s="93"/>
      <c r="G255" s="54"/>
      <c r="H255" s="72"/>
      <c r="I255" s="7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  <c r="AC255" s="4"/>
      <c r="AD255" s="4"/>
      <c r="AE255" s="4"/>
      <c r="AF255" s="4"/>
      <c r="AG255" s="4"/>
      <c r="AH255" s="4"/>
      <c r="AI255" s="4"/>
      <c r="AJ255" s="4"/>
      <c r="AK255" s="4"/>
      <c r="AL255" s="4"/>
      <c r="AM255" s="4"/>
      <c r="AN255" s="4"/>
      <c r="AO255" s="4"/>
      <c r="AP255" s="4"/>
      <c r="AQ255" s="4"/>
      <c r="AR255" s="4"/>
      <c r="AS255" s="4"/>
      <c r="AT255" s="4"/>
    </row>
    <row r="256" spans="1:46">
      <c r="A256" s="119"/>
      <c r="B256" s="62"/>
      <c r="C256" s="63"/>
      <c r="D256" s="52"/>
      <c r="E256" s="53"/>
      <c r="F256" s="93"/>
      <c r="G256" s="54"/>
      <c r="H256" s="72"/>
      <c r="I256" s="7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  <c r="AC256" s="4"/>
      <c r="AD256" s="4"/>
      <c r="AE256" s="4"/>
      <c r="AF256" s="4"/>
      <c r="AG256" s="4"/>
      <c r="AH256" s="4"/>
      <c r="AI256" s="4"/>
      <c r="AJ256" s="4"/>
      <c r="AK256" s="4"/>
      <c r="AL256" s="4"/>
      <c r="AM256" s="4"/>
      <c r="AN256" s="4"/>
      <c r="AO256" s="4"/>
      <c r="AP256" s="4"/>
      <c r="AQ256" s="4"/>
      <c r="AR256" s="4"/>
      <c r="AS256" s="4"/>
      <c r="AT256" s="4"/>
    </row>
    <row r="257" spans="1:46">
      <c r="A257" s="119"/>
      <c r="B257" s="65" t="s">
        <v>125</v>
      </c>
      <c r="C257" s="107"/>
      <c r="D257" s="52"/>
      <c r="E257" s="53"/>
      <c r="F257" s="93"/>
      <c r="G257" s="54"/>
      <c r="H257" s="72"/>
      <c r="I257" s="7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  <c r="AC257" s="4"/>
      <c r="AD257" s="4"/>
      <c r="AE257" s="4"/>
      <c r="AF257" s="4"/>
      <c r="AG257" s="4"/>
      <c r="AH257" s="4"/>
      <c r="AI257" s="4"/>
      <c r="AJ257" s="4"/>
      <c r="AK257" s="4"/>
      <c r="AL257" s="4"/>
      <c r="AM257" s="4"/>
      <c r="AN257" s="4"/>
      <c r="AO257" s="4"/>
      <c r="AP257" s="4"/>
      <c r="AQ257" s="4"/>
      <c r="AR257" s="4"/>
      <c r="AS257" s="4"/>
      <c r="AT257" s="4"/>
    </row>
    <row r="258" spans="1:46">
      <c r="A258" s="56"/>
      <c r="B258" s="62" t="s">
        <v>123</v>
      </c>
      <c r="C258" s="63" t="s">
        <v>34</v>
      </c>
      <c r="D258" s="52">
        <v>60</v>
      </c>
      <c r="E258" s="53"/>
      <c r="F258" s="52"/>
      <c r="G258" s="54"/>
      <c r="H258" s="72"/>
      <c r="I258" s="7"/>
      <c r="J258" s="1"/>
      <c r="K258" s="23"/>
      <c r="L258" s="23"/>
      <c r="M258" s="23"/>
      <c r="N258" s="23"/>
      <c r="O258" s="23"/>
      <c r="P258" s="1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  <c r="AC258" s="4"/>
      <c r="AD258" s="4"/>
      <c r="AE258" s="4"/>
      <c r="AF258" s="4"/>
      <c r="AG258" s="4"/>
      <c r="AH258" s="4"/>
      <c r="AI258" s="4"/>
      <c r="AJ258" s="4"/>
      <c r="AK258" s="4"/>
      <c r="AL258" s="4"/>
      <c r="AM258" s="4"/>
      <c r="AN258" s="4"/>
      <c r="AO258" s="4"/>
      <c r="AP258" s="4"/>
      <c r="AQ258" s="4"/>
      <c r="AR258" s="4"/>
      <c r="AS258" s="4"/>
      <c r="AT258" s="4"/>
    </row>
    <row r="259" spans="1:46">
      <c r="A259" s="56"/>
      <c r="B259" s="64" t="s">
        <v>67</v>
      </c>
      <c r="C259" s="63" t="s">
        <v>32</v>
      </c>
      <c r="D259" s="52">
        <v>315</v>
      </c>
      <c r="E259" s="53"/>
      <c r="F259" s="52"/>
      <c r="G259" s="54"/>
      <c r="H259" s="72"/>
      <c r="I259" s="7"/>
      <c r="J259" s="1"/>
      <c r="K259" s="23"/>
      <c r="L259" s="23"/>
      <c r="M259" s="23"/>
      <c r="N259" s="23"/>
      <c r="O259" s="23"/>
      <c r="P259" s="1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  <c r="AC259" s="4"/>
      <c r="AD259" s="4"/>
      <c r="AE259" s="4"/>
      <c r="AF259" s="4"/>
      <c r="AG259" s="4"/>
      <c r="AH259" s="4"/>
      <c r="AI259" s="4"/>
      <c r="AJ259" s="4"/>
      <c r="AK259" s="4"/>
      <c r="AL259" s="4"/>
      <c r="AM259" s="4"/>
      <c r="AN259" s="4"/>
      <c r="AO259" s="4"/>
      <c r="AP259" s="4"/>
      <c r="AQ259" s="4"/>
      <c r="AR259" s="4"/>
      <c r="AS259" s="4"/>
      <c r="AT259" s="4"/>
    </row>
    <row r="260" spans="1:46">
      <c r="A260" s="56"/>
      <c r="B260" s="62" t="s">
        <v>53</v>
      </c>
      <c r="C260" s="63" t="s">
        <v>49</v>
      </c>
      <c r="D260" s="52">
        <f>D258*200</f>
        <v>12000</v>
      </c>
      <c r="E260" s="53"/>
      <c r="F260" s="52"/>
      <c r="G260" s="54"/>
      <c r="H260" s="73"/>
      <c r="I260" s="7"/>
      <c r="J260" s="1"/>
      <c r="K260" s="23"/>
      <c r="L260" s="23"/>
      <c r="M260" s="23"/>
      <c r="N260" s="23"/>
      <c r="O260" s="23"/>
      <c r="P260" s="1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  <c r="AC260" s="4"/>
      <c r="AD260" s="4"/>
      <c r="AE260" s="4"/>
      <c r="AF260" s="4"/>
      <c r="AG260" s="4"/>
      <c r="AH260" s="4"/>
      <c r="AI260" s="4"/>
      <c r="AJ260" s="4"/>
      <c r="AK260" s="4"/>
      <c r="AL260" s="4"/>
      <c r="AM260" s="4"/>
      <c r="AN260" s="4"/>
      <c r="AO260" s="4"/>
      <c r="AP260" s="4"/>
      <c r="AQ260" s="4"/>
      <c r="AR260" s="4"/>
      <c r="AS260" s="4"/>
      <c r="AT260" s="4"/>
    </row>
    <row r="261" spans="1:46">
      <c r="A261" s="61"/>
      <c r="B261" s="62" t="s">
        <v>126</v>
      </c>
      <c r="C261" s="66" t="s">
        <v>32</v>
      </c>
      <c r="D261" s="52">
        <v>80</v>
      </c>
      <c r="E261" s="53"/>
      <c r="F261" s="52"/>
      <c r="G261" s="54"/>
      <c r="H261" s="73"/>
      <c r="I261" s="7"/>
      <c r="J261" s="1"/>
      <c r="K261" s="23"/>
      <c r="L261" s="23"/>
      <c r="M261" s="23"/>
      <c r="N261" s="23"/>
      <c r="O261" s="23"/>
      <c r="P261" s="1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  <c r="AC261" s="4"/>
      <c r="AD261" s="4"/>
      <c r="AE261" s="4"/>
      <c r="AF261" s="4"/>
      <c r="AG261" s="4"/>
      <c r="AH261" s="4"/>
      <c r="AI261" s="4"/>
      <c r="AJ261" s="4"/>
      <c r="AK261" s="4"/>
      <c r="AL261" s="4"/>
      <c r="AM261" s="4"/>
      <c r="AN261" s="4"/>
      <c r="AO261" s="4"/>
      <c r="AP261" s="4"/>
      <c r="AQ261" s="4"/>
      <c r="AR261" s="4"/>
      <c r="AS261" s="4"/>
      <c r="AT261" s="4"/>
    </row>
    <row r="262" spans="1:46">
      <c r="A262" s="61"/>
      <c r="B262" s="89"/>
      <c r="C262" s="66"/>
      <c r="D262" s="52"/>
      <c r="E262" s="53"/>
      <c r="F262" s="52"/>
      <c r="G262" s="54"/>
      <c r="H262" s="73"/>
      <c r="I262" s="7"/>
      <c r="J262" s="1"/>
      <c r="K262" s="23"/>
      <c r="L262" s="23"/>
      <c r="M262" s="23"/>
      <c r="N262" s="23"/>
      <c r="O262" s="23"/>
      <c r="P262" s="1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  <c r="AC262" s="4"/>
      <c r="AD262" s="4"/>
      <c r="AE262" s="4"/>
      <c r="AF262" s="4"/>
      <c r="AG262" s="4"/>
      <c r="AH262" s="4"/>
      <c r="AI262" s="4"/>
      <c r="AJ262" s="4"/>
      <c r="AK262" s="4"/>
      <c r="AL262" s="4"/>
      <c r="AM262" s="4"/>
      <c r="AN262" s="4"/>
      <c r="AO262" s="4"/>
      <c r="AP262" s="4"/>
      <c r="AQ262" s="4"/>
      <c r="AR262" s="4"/>
      <c r="AS262" s="4"/>
      <c r="AT262" s="4"/>
    </row>
    <row r="263" spans="1:46">
      <c r="A263" s="119"/>
      <c r="B263" s="65" t="s">
        <v>127</v>
      </c>
      <c r="C263" s="107"/>
      <c r="D263" s="52"/>
      <c r="E263" s="53"/>
      <c r="F263" s="93"/>
      <c r="G263" s="54"/>
      <c r="H263" s="72"/>
      <c r="I263" s="7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  <c r="AB263" s="4"/>
      <c r="AC263" s="4"/>
      <c r="AD263" s="4"/>
      <c r="AE263" s="4"/>
      <c r="AF263" s="4"/>
      <c r="AG263" s="4"/>
      <c r="AH263" s="4"/>
      <c r="AI263" s="4"/>
      <c r="AJ263" s="4"/>
      <c r="AK263" s="4"/>
      <c r="AL263" s="4"/>
      <c r="AM263" s="4"/>
      <c r="AN263" s="4"/>
      <c r="AO263" s="4"/>
      <c r="AP263" s="4"/>
      <c r="AQ263" s="4"/>
      <c r="AR263" s="4"/>
      <c r="AS263" s="4"/>
      <c r="AT263" s="4"/>
    </row>
    <row r="264" spans="1:46">
      <c r="A264" s="56"/>
      <c r="B264" s="62" t="s">
        <v>123</v>
      </c>
      <c r="C264" s="63" t="s">
        <v>34</v>
      </c>
      <c r="D264" s="52">
        <v>28</v>
      </c>
      <c r="E264" s="53"/>
      <c r="F264" s="52"/>
      <c r="G264" s="54"/>
      <c r="H264" s="72"/>
      <c r="I264" s="7"/>
      <c r="J264" s="1"/>
      <c r="K264" s="23"/>
      <c r="L264" s="23"/>
      <c r="M264" s="23"/>
      <c r="N264" s="23"/>
      <c r="O264" s="23"/>
      <c r="P264" s="1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  <c r="AB264" s="4"/>
      <c r="AC264" s="4"/>
      <c r="AD264" s="4"/>
      <c r="AE264" s="4"/>
      <c r="AF264" s="4"/>
      <c r="AG264" s="4"/>
      <c r="AH264" s="4"/>
      <c r="AI264" s="4"/>
      <c r="AJ264" s="4"/>
      <c r="AK264" s="4"/>
      <c r="AL264" s="4"/>
      <c r="AM264" s="4"/>
      <c r="AN264" s="4"/>
      <c r="AO264" s="4"/>
      <c r="AP264" s="4"/>
      <c r="AQ264" s="4"/>
      <c r="AR264" s="4"/>
      <c r="AS264" s="4"/>
      <c r="AT264" s="4"/>
    </row>
    <row r="265" spans="1:46">
      <c r="A265" s="56"/>
      <c r="B265" s="64" t="s">
        <v>67</v>
      </c>
      <c r="C265" s="63" t="s">
        <v>32</v>
      </c>
      <c r="D265" s="52">
        <v>135</v>
      </c>
      <c r="E265" s="53"/>
      <c r="F265" s="52"/>
      <c r="G265" s="54"/>
      <c r="H265" s="72"/>
      <c r="I265" s="7"/>
      <c r="J265" s="1"/>
      <c r="K265" s="23"/>
      <c r="L265" s="23"/>
      <c r="M265" s="23"/>
      <c r="N265" s="23"/>
      <c r="O265" s="23"/>
      <c r="P265" s="1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  <c r="AB265" s="4"/>
      <c r="AC265" s="4"/>
      <c r="AD265" s="4"/>
      <c r="AE265" s="4"/>
      <c r="AF265" s="4"/>
      <c r="AG265" s="4"/>
      <c r="AH265" s="4"/>
      <c r="AI265" s="4"/>
      <c r="AJ265" s="4"/>
      <c r="AK265" s="4"/>
      <c r="AL265" s="4"/>
      <c r="AM265" s="4"/>
      <c r="AN265" s="4"/>
      <c r="AO265" s="4"/>
      <c r="AP265" s="4"/>
      <c r="AQ265" s="4"/>
      <c r="AR265" s="4"/>
      <c r="AS265" s="4"/>
      <c r="AT265" s="4"/>
    </row>
    <row r="266" spans="1:46">
      <c r="A266" s="56"/>
      <c r="B266" s="62" t="s">
        <v>53</v>
      </c>
      <c r="C266" s="63" t="s">
        <v>49</v>
      </c>
      <c r="D266" s="52">
        <f>D264*200</f>
        <v>5600</v>
      </c>
      <c r="E266" s="53"/>
      <c r="F266" s="52"/>
      <c r="G266" s="54"/>
      <c r="H266" s="73"/>
      <c r="I266" s="7"/>
      <c r="J266" s="1"/>
      <c r="K266" s="23"/>
      <c r="L266" s="23"/>
      <c r="M266" s="23"/>
      <c r="N266" s="23"/>
      <c r="O266" s="23"/>
      <c r="P266" s="1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  <c r="AB266" s="4"/>
      <c r="AC266" s="4"/>
      <c r="AD266" s="4"/>
      <c r="AE266" s="4"/>
      <c r="AF266" s="4"/>
      <c r="AG266" s="4"/>
      <c r="AH266" s="4"/>
      <c r="AI266" s="4"/>
      <c r="AJ266" s="4"/>
      <c r="AK266" s="4"/>
      <c r="AL266" s="4"/>
      <c r="AM266" s="4"/>
      <c r="AN266" s="4"/>
      <c r="AO266" s="4"/>
      <c r="AP266" s="4"/>
      <c r="AQ266" s="4"/>
      <c r="AR266" s="4"/>
      <c r="AS266" s="4"/>
      <c r="AT266" s="4"/>
    </row>
    <row r="267" spans="1:46">
      <c r="A267" s="61"/>
      <c r="B267" s="62" t="s">
        <v>126</v>
      </c>
      <c r="C267" s="66" t="s">
        <v>32</v>
      </c>
      <c r="D267" s="52">
        <v>80</v>
      </c>
      <c r="E267" s="53"/>
      <c r="F267" s="52"/>
      <c r="G267" s="54"/>
      <c r="H267" s="73"/>
      <c r="I267" s="7"/>
      <c r="J267" s="1"/>
      <c r="K267" s="23"/>
      <c r="L267" s="23"/>
      <c r="M267" s="23"/>
      <c r="N267" s="23"/>
      <c r="O267" s="23"/>
      <c r="P267" s="1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  <c r="AC267" s="4"/>
      <c r="AD267" s="4"/>
      <c r="AE267" s="4"/>
      <c r="AF267" s="4"/>
      <c r="AG267" s="4"/>
      <c r="AH267" s="4"/>
      <c r="AI267" s="4"/>
      <c r="AJ267" s="4"/>
      <c r="AK267" s="4"/>
      <c r="AL267" s="4"/>
      <c r="AM267" s="4"/>
      <c r="AN267" s="4"/>
      <c r="AO267" s="4"/>
      <c r="AP267" s="4"/>
      <c r="AQ267" s="4"/>
      <c r="AR267" s="4"/>
      <c r="AS267" s="4"/>
      <c r="AT267" s="4"/>
    </row>
    <row r="268" spans="1:46">
      <c r="A268" s="119"/>
      <c r="B268" s="89"/>
      <c r="C268" s="66"/>
      <c r="D268" s="52"/>
      <c r="E268" s="53"/>
      <c r="F268" s="93"/>
      <c r="G268" s="54"/>
      <c r="H268" s="72"/>
      <c r="I268" s="7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  <c r="AB268" s="4"/>
      <c r="AC268" s="4"/>
      <c r="AD268" s="4"/>
      <c r="AE268" s="4"/>
      <c r="AF268" s="4"/>
      <c r="AG268" s="4"/>
      <c r="AH268" s="4"/>
      <c r="AI268" s="4"/>
      <c r="AJ268" s="4"/>
      <c r="AK268" s="4"/>
      <c r="AL268" s="4"/>
      <c r="AM268" s="4"/>
      <c r="AN268" s="4"/>
      <c r="AO268" s="4"/>
      <c r="AP268" s="4"/>
      <c r="AQ268" s="4"/>
      <c r="AR268" s="4"/>
      <c r="AS268" s="4"/>
      <c r="AT268" s="4"/>
    </row>
    <row r="269" spans="1:46">
      <c r="A269" s="119"/>
      <c r="B269" s="65" t="s">
        <v>128</v>
      </c>
      <c r="C269" s="66"/>
      <c r="D269" s="52"/>
      <c r="E269" s="53"/>
      <c r="F269" s="93"/>
      <c r="G269" s="54"/>
      <c r="H269" s="73"/>
      <c r="I269" s="7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  <c r="AB269" s="4"/>
      <c r="AC269" s="4"/>
      <c r="AD269" s="4"/>
      <c r="AE269" s="4"/>
      <c r="AF269" s="4"/>
      <c r="AG269" s="4"/>
      <c r="AH269" s="4"/>
      <c r="AI269" s="4"/>
      <c r="AJ269" s="4"/>
      <c r="AK269" s="4"/>
      <c r="AL269" s="4"/>
      <c r="AM269" s="4"/>
      <c r="AN269" s="4"/>
      <c r="AO269" s="4"/>
      <c r="AP269" s="4"/>
      <c r="AQ269" s="4"/>
      <c r="AR269" s="4"/>
      <c r="AS269" s="4"/>
      <c r="AT269" s="4"/>
    </row>
    <row r="270" spans="1:46">
      <c r="A270" s="56"/>
      <c r="B270" s="62" t="s">
        <v>52</v>
      </c>
      <c r="C270" s="63" t="s">
        <v>34</v>
      </c>
      <c r="D270" s="52">
        <v>31</v>
      </c>
      <c r="E270" s="53"/>
      <c r="F270" s="52"/>
      <c r="G270" s="54"/>
      <c r="H270" s="72"/>
      <c r="I270" s="7"/>
      <c r="J270" s="1"/>
      <c r="K270" s="23"/>
      <c r="L270" s="23"/>
      <c r="M270" s="23"/>
      <c r="N270" s="23"/>
      <c r="O270" s="23"/>
      <c r="P270" s="1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  <c r="AB270" s="4"/>
      <c r="AC270" s="4"/>
      <c r="AD270" s="4"/>
      <c r="AE270" s="4"/>
      <c r="AF270" s="4"/>
      <c r="AG270" s="4"/>
      <c r="AH270" s="4"/>
      <c r="AI270" s="4"/>
      <c r="AJ270" s="4"/>
      <c r="AK270" s="4"/>
      <c r="AL270" s="4"/>
      <c r="AM270" s="4"/>
      <c r="AN270" s="4"/>
      <c r="AO270" s="4"/>
      <c r="AP270" s="4"/>
      <c r="AQ270" s="4"/>
      <c r="AR270" s="4"/>
      <c r="AS270" s="4"/>
      <c r="AT270" s="4"/>
    </row>
    <row r="271" spans="1:46">
      <c r="A271" s="56"/>
      <c r="B271" s="64" t="s">
        <v>129</v>
      </c>
      <c r="C271" s="63" t="s">
        <v>32</v>
      </c>
      <c r="D271" s="52">
        <v>188</v>
      </c>
      <c r="E271" s="53"/>
      <c r="F271" s="52"/>
      <c r="G271" s="54"/>
      <c r="H271" s="72"/>
      <c r="I271" s="7"/>
      <c r="J271" s="1"/>
      <c r="K271" s="23"/>
      <c r="L271" s="23"/>
      <c r="M271" s="23"/>
      <c r="N271" s="23"/>
      <c r="O271" s="23"/>
      <c r="P271" s="1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  <c r="AB271" s="4"/>
      <c r="AC271" s="4"/>
      <c r="AD271" s="4"/>
      <c r="AE271" s="4"/>
      <c r="AF271" s="4"/>
      <c r="AG271" s="4"/>
      <c r="AH271" s="4"/>
      <c r="AI271" s="4"/>
      <c r="AJ271" s="4"/>
      <c r="AK271" s="4"/>
      <c r="AL271" s="4"/>
      <c r="AM271" s="4"/>
      <c r="AN271" s="4"/>
      <c r="AO271" s="4"/>
      <c r="AP271" s="4"/>
      <c r="AQ271" s="4"/>
      <c r="AR271" s="4"/>
      <c r="AS271" s="4"/>
      <c r="AT271" s="4"/>
    </row>
    <row r="272" spans="1:46">
      <c r="A272" s="56"/>
      <c r="B272" s="62" t="s">
        <v>53</v>
      </c>
      <c r="C272" s="63" t="s">
        <v>49</v>
      </c>
      <c r="D272" s="52">
        <f>D270*250</f>
        <v>7750</v>
      </c>
      <c r="E272" s="53"/>
      <c r="F272" s="52"/>
      <c r="G272" s="54"/>
      <c r="H272" s="73"/>
      <c r="I272" s="7"/>
      <c r="J272" s="1"/>
      <c r="K272" s="23"/>
      <c r="L272" s="23"/>
      <c r="M272" s="23"/>
      <c r="N272" s="23"/>
      <c r="O272" s="23"/>
      <c r="P272" s="1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  <c r="AC272" s="4"/>
      <c r="AD272" s="4"/>
      <c r="AE272" s="4"/>
      <c r="AF272" s="4"/>
      <c r="AG272" s="4"/>
      <c r="AH272" s="4"/>
      <c r="AI272" s="4"/>
      <c r="AJ272" s="4"/>
      <c r="AK272" s="4"/>
      <c r="AL272" s="4"/>
      <c r="AM272" s="4"/>
      <c r="AN272" s="4"/>
      <c r="AO272" s="4"/>
      <c r="AP272" s="4"/>
      <c r="AQ272" s="4"/>
      <c r="AR272" s="4"/>
      <c r="AS272" s="4"/>
      <c r="AT272" s="4"/>
    </row>
    <row r="273" spans="1:46">
      <c r="A273" s="61"/>
      <c r="B273" s="89"/>
      <c r="C273" s="66"/>
      <c r="D273" s="52"/>
      <c r="E273" s="53"/>
      <c r="F273" s="52"/>
      <c r="G273" s="54"/>
      <c r="H273" s="73"/>
      <c r="I273" s="7"/>
      <c r="J273" s="1"/>
      <c r="K273" s="23"/>
      <c r="L273" s="23"/>
      <c r="M273" s="23"/>
      <c r="N273" s="23"/>
      <c r="O273" s="23"/>
      <c r="P273" s="1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  <c r="AB273" s="4"/>
      <c r="AC273" s="4"/>
      <c r="AD273" s="4"/>
      <c r="AE273" s="4"/>
      <c r="AF273" s="4"/>
      <c r="AG273" s="4"/>
      <c r="AH273" s="4"/>
      <c r="AI273" s="4"/>
      <c r="AJ273" s="4"/>
      <c r="AK273" s="4"/>
      <c r="AL273" s="4"/>
      <c r="AM273" s="4"/>
      <c r="AN273" s="4"/>
      <c r="AO273" s="4"/>
      <c r="AP273" s="4"/>
      <c r="AQ273" s="4"/>
      <c r="AR273" s="4"/>
      <c r="AS273" s="4"/>
      <c r="AT273" s="4"/>
    </row>
    <row r="274" spans="1:46" s="8" customFormat="1">
      <c r="A274" s="123"/>
      <c r="B274" s="65" t="s">
        <v>130</v>
      </c>
      <c r="C274" s="66"/>
      <c r="D274" s="52"/>
      <c r="E274" s="53"/>
      <c r="F274" s="52"/>
      <c r="G274" s="54"/>
      <c r="H274" s="73"/>
      <c r="J274" s="124"/>
      <c r="K274" s="124"/>
      <c r="L274" s="124"/>
      <c r="M274" s="124"/>
      <c r="N274" s="124"/>
      <c r="O274" s="124"/>
      <c r="P274" s="124"/>
    </row>
    <row r="275" spans="1:46" s="8" customFormat="1">
      <c r="A275" s="123"/>
      <c r="B275" s="65" t="s">
        <v>131</v>
      </c>
      <c r="C275" s="66"/>
      <c r="D275" s="52"/>
      <c r="E275" s="53"/>
      <c r="F275" s="52"/>
      <c r="G275" s="54"/>
      <c r="H275" s="73"/>
      <c r="J275" s="124"/>
      <c r="K275" s="124"/>
      <c r="L275" s="124"/>
      <c r="M275" s="124"/>
      <c r="N275" s="124"/>
      <c r="O275" s="124"/>
      <c r="P275" s="124"/>
    </row>
    <row r="276" spans="1:46" s="8" customFormat="1">
      <c r="A276" s="123"/>
      <c r="B276" s="65" t="s">
        <v>132</v>
      </c>
      <c r="C276" s="66"/>
      <c r="D276" s="52"/>
      <c r="E276" s="53"/>
      <c r="F276" s="52"/>
      <c r="G276" s="54"/>
      <c r="H276" s="73"/>
      <c r="J276" s="124"/>
      <c r="K276" s="124"/>
      <c r="L276" s="124"/>
      <c r="M276" s="124"/>
      <c r="N276" s="124"/>
      <c r="O276" s="124"/>
      <c r="P276" s="124"/>
    </row>
    <row r="277" spans="1:46" s="8" customFormat="1">
      <c r="A277" s="125"/>
      <c r="B277" s="62" t="s">
        <v>133</v>
      </c>
      <c r="C277" s="129" t="s">
        <v>49</v>
      </c>
      <c r="D277" s="52">
        <v>8687</v>
      </c>
      <c r="E277" s="53"/>
      <c r="F277" s="52"/>
      <c r="G277" s="54"/>
      <c r="H277" s="88"/>
      <c r="K277" s="126"/>
      <c r="L277" s="126"/>
      <c r="M277" s="126"/>
      <c r="N277" s="126"/>
      <c r="O277" s="126"/>
    </row>
    <row r="278" spans="1:46" s="8" customFormat="1">
      <c r="A278" s="125"/>
      <c r="B278" s="62" t="s">
        <v>134</v>
      </c>
      <c r="C278" s="129" t="s">
        <v>49</v>
      </c>
      <c r="D278" s="52">
        <f>D277*0.06</f>
        <v>521.22</v>
      </c>
      <c r="E278" s="53"/>
      <c r="F278" s="52"/>
      <c r="G278" s="54"/>
      <c r="H278" s="88"/>
      <c r="K278" s="126"/>
      <c r="L278" s="126"/>
      <c r="M278" s="126"/>
      <c r="N278" s="126"/>
      <c r="O278" s="126"/>
    </row>
    <row r="279" spans="1:46" s="8" customFormat="1">
      <c r="A279" s="125"/>
      <c r="B279" s="62" t="s">
        <v>135</v>
      </c>
      <c r="C279" s="129" t="s">
        <v>32</v>
      </c>
      <c r="D279" s="52">
        <f>130*2</f>
        <v>260</v>
      </c>
      <c r="E279" s="53"/>
      <c r="F279" s="52"/>
      <c r="G279" s="54"/>
      <c r="H279" s="88"/>
      <c r="K279" s="126"/>
      <c r="L279" s="126"/>
      <c r="M279" s="126"/>
      <c r="N279" s="126"/>
      <c r="O279" s="126"/>
    </row>
    <row r="280" spans="1:46" s="8" customFormat="1">
      <c r="A280" s="125"/>
      <c r="B280" s="89"/>
      <c r="C280" s="130"/>
      <c r="D280" s="52"/>
      <c r="E280" s="53"/>
      <c r="F280" s="52"/>
      <c r="G280" s="54"/>
      <c r="H280" s="131"/>
      <c r="K280" s="126"/>
      <c r="L280" s="126"/>
      <c r="M280" s="126"/>
      <c r="N280" s="126"/>
      <c r="O280" s="126"/>
    </row>
    <row r="281" spans="1:46" s="8" customFormat="1">
      <c r="A281" s="123"/>
      <c r="B281" s="65" t="s">
        <v>136</v>
      </c>
      <c r="C281" s="66"/>
      <c r="D281" s="52"/>
      <c r="E281" s="53"/>
      <c r="F281" s="52"/>
      <c r="G281" s="54"/>
      <c r="H281" s="73"/>
      <c r="J281" s="124"/>
      <c r="K281" s="124"/>
      <c r="L281" s="124"/>
      <c r="M281" s="124"/>
      <c r="N281" s="124"/>
      <c r="O281" s="124"/>
      <c r="P281" s="124"/>
    </row>
    <row r="282" spans="1:46" s="8" customFormat="1">
      <c r="A282" s="125"/>
      <c r="B282" s="62" t="s">
        <v>133</v>
      </c>
      <c r="C282" s="129" t="s">
        <v>49</v>
      </c>
      <c r="D282" s="52">
        <v>212</v>
      </c>
      <c r="E282" s="53"/>
      <c r="F282" s="52"/>
      <c r="G282" s="54"/>
      <c r="H282" s="88"/>
      <c r="K282" s="126"/>
      <c r="L282" s="126"/>
      <c r="M282" s="126"/>
      <c r="N282" s="126"/>
      <c r="O282" s="126"/>
    </row>
    <row r="283" spans="1:46" s="8" customFormat="1">
      <c r="A283" s="125"/>
      <c r="B283" s="62" t="s">
        <v>134</v>
      </c>
      <c r="C283" s="129" t="s">
        <v>49</v>
      </c>
      <c r="D283" s="52">
        <f>D282*0.06</f>
        <v>12.719999999999999</v>
      </c>
      <c r="E283" s="53"/>
      <c r="F283" s="52"/>
      <c r="G283" s="54"/>
      <c r="H283" s="88"/>
      <c r="K283" s="126"/>
      <c r="L283" s="126"/>
      <c r="M283" s="126"/>
      <c r="N283" s="126"/>
      <c r="O283" s="126"/>
    </row>
    <row r="284" spans="1:46" s="8" customFormat="1">
      <c r="A284" s="125"/>
      <c r="B284" s="62" t="s">
        <v>135</v>
      </c>
      <c r="C284" s="129" t="s">
        <v>32</v>
      </c>
      <c r="D284" s="52">
        <v>21</v>
      </c>
      <c r="E284" s="53"/>
      <c r="F284" s="52"/>
      <c r="G284" s="54"/>
      <c r="H284" s="88"/>
      <c r="K284" s="126"/>
      <c r="L284" s="126"/>
      <c r="M284" s="126"/>
      <c r="N284" s="126"/>
      <c r="O284" s="126"/>
    </row>
    <row r="285" spans="1:46" s="8" customFormat="1">
      <c r="A285" s="125"/>
      <c r="B285" s="136" t="s">
        <v>137</v>
      </c>
      <c r="C285" s="130"/>
      <c r="D285" s="52"/>
      <c r="E285" s="53"/>
      <c r="F285" s="52"/>
      <c r="G285" s="54"/>
      <c r="H285" s="131"/>
      <c r="K285" s="126"/>
      <c r="L285" s="126"/>
      <c r="M285" s="126"/>
      <c r="N285" s="126"/>
      <c r="O285" s="126"/>
    </row>
    <row r="286" spans="1:46" s="8" customFormat="1">
      <c r="A286" s="123"/>
      <c r="B286" s="65" t="s">
        <v>138</v>
      </c>
      <c r="C286" s="66"/>
      <c r="D286" s="52"/>
      <c r="E286" s="53"/>
      <c r="F286" s="52"/>
      <c r="G286" s="54"/>
      <c r="H286" s="73"/>
      <c r="J286" s="124"/>
      <c r="K286" s="124"/>
      <c r="L286" s="124"/>
      <c r="M286" s="124"/>
      <c r="N286" s="124"/>
      <c r="O286" s="124"/>
      <c r="P286" s="124"/>
    </row>
    <row r="287" spans="1:46" s="8" customFormat="1">
      <c r="A287" s="123"/>
      <c r="B287" s="65" t="s">
        <v>132</v>
      </c>
      <c r="C287" s="66"/>
      <c r="D287" s="52"/>
      <c r="E287" s="53"/>
      <c r="F287" s="52"/>
      <c r="G287" s="54"/>
      <c r="H287" s="73"/>
      <c r="J287" s="124"/>
      <c r="K287" s="124"/>
      <c r="L287" s="124"/>
      <c r="M287" s="124"/>
      <c r="N287" s="124"/>
      <c r="O287" s="124"/>
      <c r="P287" s="124"/>
    </row>
    <row r="288" spans="1:46" s="8" customFormat="1">
      <c r="A288" s="125"/>
      <c r="B288" s="62" t="s">
        <v>133</v>
      </c>
      <c r="C288" s="129" t="s">
        <v>49</v>
      </c>
      <c r="D288" s="52">
        <v>8687</v>
      </c>
      <c r="E288" s="53"/>
      <c r="F288" s="52"/>
      <c r="G288" s="54"/>
      <c r="H288" s="88"/>
      <c r="K288" s="126"/>
      <c r="L288" s="126"/>
      <c r="M288" s="126"/>
      <c r="N288" s="126"/>
      <c r="O288" s="126"/>
    </row>
    <row r="289" spans="1:46" s="8" customFormat="1">
      <c r="A289" s="125"/>
      <c r="B289" s="62" t="s">
        <v>134</v>
      </c>
      <c r="C289" s="129" t="s">
        <v>49</v>
      </c>
      <c r="D289" s="52">
        <f>D288*0.06</f>
        <v>521.22</v>
      </c>
      <c r="E289" s="53"/>
      <c r="F289" s="52"/>
      <c r="G289" s="54"/>
      <c r="H289" s="88"/>
      <c r="K289" s="126"/>
      <c r="L289" s="126"/>
      <c r="M289" s="126"/>
      <c r="N289" s="126"/>
      <c r="O289" s="126"/>
    </row>
    <row r="290" spans="1:46" s="8" customFormat="1">
      <c r="A290" s="125"/>
      <c r="B290" s="62" t="s">
        <v>135</v>
      </c>
      <c r="C290" s="129" t="s">
        <v>32</v>
      </c>
      <c r="D290" s="52">
        <f>130*2</f>
        <v>260</v>
      </c>
      <c r="E290" s="53"/>
      <c r="F290" s="52"/>
      <c r="G290" s="54"/>
      <c r="H290" s="88"/>
      <c r="K290" s="126"/>
      <c r="L290" s="126"/>
      <c r="M290" s="126"/>
      <c r="N290" s="126"/>
      <c r="O290" s="126"/>
    </row>
    <row r="291" spans="1:46" s="8" customFormat="1">
      <c r="A291" s="125"/>
      <c r="B291" s="89"/>
      <c r="C291" s="130"/>
      <c r="D291" s="52"/>
      <c r="E291" s="53"/>
      <c r="F291" s="52"/>
      <c r="G291" s="54"/>
      <c r="H291" s="131"/>
      <c r="K291" s="126"/>
      <c r="L291" s="126"/>
      <c r="M291" s="126"/>
      <c r="N291" s="126"/>
      <c r="O291" s="126"/>
    </row>
    <row r="292" spans="1:46" s="8" customFormat="1">
      <c r="A292" s="123"/>
      <c r="B292" s="65" t="s">
        <v>136</v>
      </c>
      <c r="C292" s="66"/>
      <c r="D292" s="52"/>
      <c r="E292" s="53"/>
      <c r="F292" s="52"/>
      <c r="G292" s="54"/>
      <c r="H292" s="73"/>
      <c r="J292" s="124"/>
      <c r="K292" s="124"/>
      <c r="L292" s="124"/>
      <c r="M292" s="124"/>
      <c r="N292" s="124"/>
      <c r="O292" s="124"/>
      <c r="P292" s="124"/>
    </row>
    <row r="293" spans="1:46" s="8" customFormat="1">
      <c r="A293" s="125"/>
      <c r="B293" s="62" t="s">
        <v>133</v>
      </c>
      <c r="C293" s="129" t="s">
        <v>49</v>
      </c>
      <c r="D293" s="52">
        <v>212</v>
      </c>
      <c r="E293" s="53"/>
      <c r="F293" s="52"/>
      <c r="G293" s="54"/>
      <c r="H293" s="88"/>
      <c r="K293" s="126"/>
      <c r="L293" s="126"/>
      <c r="M293" s="126"/>
      <c r="N293" s="126"/>
      <c r="O293" s="126"/>
    </row>
    <row r="294" spans="1:46" s="8" customFormat="1">
      <c r="A294" s="125"/>
      <c r="B294" s="62" t="s">
        <v>134</v>
      </c>
      <c r="C294" s="129" t="s">
        <v>49</v>
      </c>
      <c r="D294" s="52">
        <f>D293*0.06</f>
        <v>12.719999999999999</v>
      </c>
      <c r="E294" s="53"/>
      <c r="F294" s="52"/>
      <c r="G294" s="54"/>
      <c r="H294" s="88"/>
      <c r="K294" s="126"/>
      <c r="L294" s="126"/>
      <c r="M294" s="126"/>
      <c r="N294" s="126"/>
      <c r="O294" s="126"/>
    </row>
    <row r="295" spans="1:46" s="8" customFormat="1">
      <c r="A295" s="125"/>
      <c r="B295" s="62" t="s">
        <v>135</v>
      </c>
      <c r="C295" s="129" t="s">
        <v>32</v>
      </c>
      <c r="D295" s="52">
        <v>21</v>
      </c>
      <c r="E295" s="53"/>
      <c r="F295" s="52"/>
      <c r="G295" s="54"/>
      <c r="H295" s="88"/>
      <c r="K295" s="126"/>
      <c r="L295" s="126"/>
      <c r="M295" s="126"/>
      <c r="N295" s="126"/>
      <c r="O295" s="126"/>
    </row>
    <row r="296" spans="1:46" s="8" customFormat="1">
      <c r="A296" s="125"/>
      <c r="B296" s="89"/>
      <c r="C296" s="130"/>
      <c r="D296" s="52"/>
      <c r="E296" s="53"/>
      <c r="F296" s="52"/>
      <c r="G296" s="54"/>
      <c r="H296" s="131"/>
      <c r="K296" s="126"/>
      <c r="L296" s="126"/>
      <c r="M296" s="126"/>
      <c r="N296" s="126"/>
      <c r="O296" s="126"/>
    </row>
    <row r="297" spans="1:46">
      <c r="A297" s="119"/>
      <c r="B297" s="65" t="s">
        <v>139</v>
      </c>
      <c r="C297" s="66" t="s">
        <v>140</v>
      </c>
      <c r="D297" s="52">
        <v>16</v>
      </c>
      <c r="E297" s="53"/>
      <c r="F297" s="93"/>
      <c r="G297" s="54"/>
      <c r="H297" s="73"/>
      <c r="I297" s="7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  <c r="AB297" s="4"/>
      <c r="AC297" s="4"/>
      <c r="AD297" s="4"/>
      <c r="AE297" s="4"/>
      <c r="AF297" s="4"/>
      <c r="AG297" s="4"/>
      <c r="AH297" s="4"/>
      <c r="AI297" s="4"/>
      <c r="AJ297" s="4"/>
      <c r="AK297" s="4"/>
      <c r="AL297" s="4"/>
      <c r="AM297" s="4"/>
      <c r="AN297" s="4"/>
      <c r="AO297" s="4"/>
      <c r="AP297" s="4"/>
      <c r="AQ297" s="4"/>
      <c r="AR297" s="4"/>
      <c r="AS297" s="4"/>
      <c r="AT297" s="4"/>
    </row>
    <row r="298" spans="1:46" ht="15" thickBot="1">
      <c r="A298" s="119"/>
      <c r="B298" s="65"/>
      <c r="C298" s="66"/>
      <c r="D298" s="52"/>
      <c r="E298" s="53"/>
      <c r="F298" s="93"/>
      <c r="G298" s="90"/>
      <c r="H298" s="101"/>
      <c r="I298" s="7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  <c r="AB298" s="4"/>
      <c r="AC298" s="4"/>
      <c r="AD298" s="4"/>
      <c r="AE298" s="4"/>
      <c r="AF298" s="4"/>
      <c r="AG298" s="4"/>
      <c r="AH298" s="4"/>
      <c r="AI298" s="4"/>
      <c r="AJ298" s="4"/>
      <c r="AK298" s="4"/>
      <c r="AL298" s="4"/>
      <c r="AM298" s="4"/>
      <c r="AN298" s="4"/>
      <c r="AO298" s="4"/>
      <c r="AP298" s="4"/>
      <c r="AQ298" s="4"/>
      <c r="AR298" s="4"/>
      <c r="AS298" s="4"/>
      <c r="AT298" s="4"/>
    </row>
    <row r="299" spans="1:46" ht="15" thickBot="1">
      <c r="A299" s="119"/>
      <c r="B299" s="59" t="s">
        <v>141</v>
      </c>
      <c r="C299" s="78"/>
      <c r="D299" s="52"/>
      <c r="E299" s="53"/>
      <c r="F299" s="93"/>
      <c r="G299" s="90"/>
      <c r="H299" s="60"/>
      <c r="I299" s="7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  <c r="AB299" s="4"/>
      <c r="AC299" s="4"/>
      <c r="AD299" s="4"/>
      <c r="AE299" s="4"/>
      <c r="AF299" s="4"/>
      <c r="AG299" s="4"/>
      <c r="AH299" s="4"/>
      <c r="AI299" s="4"/>
      <c r="AJ299" s="4"/>
      <c r="AK299" s="4"/>
      <c r="AL299" s="4"/>
      <c r="AM299" s="4"/>
      <c r="AN299" s="4"/>
      <c r="AO299" s="4"/>
      <c r="AP299" s="4"/>
      <c r="AQ299" s="4"/>
      <c r="AR299" s="4"/>
      <c r="AS299" s="4"/>
      <c r="AT299" s="4"/>
    </row>
    <row r="300" spans="1:46" s="3" customFormat="1" ht="10.5">
      <c r="A300" s="61"/>
      <c r="B300" s="46" t="s">
        <v>142</v>
      </c>
      <c r="C300" s="85"/>
      <c r="D300" s="69"/>
      <c r="E300" s="80"/>
      <c r="F300" s="69"/>
      <c r="G300" s="81"/>
      <c r="H300" s="48"/>
      <c r="K300" s="22"/>
      <c r="L300" s="22"/>
      <c r="M300" s="22"/>
      <c r="N300" s="22"/>
      <c r="O300" s="22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  <c r="AA300" s="5"/>
      <c r="AB300" s="5"/>
      <c r="AC300" s="5"/>
      <c r="AD300" s="5"/>
      <c r="AE300" s="5"/>
      <c r="AF300" s="5"/>
      <c r="AG300" s="5"/>
      <c r="AH300" s="5"/>
      <c r="AI300" s="5"/>
      <c r="AJ300" s="5"/>
      <c r="AK300" s="5"/>
      <c r="AL300" s="5"/>
      <c r="AM300" s="5"/>
      <c r="AN300" s="5"/>
      <c r="AO300" s="5"/>
      <c r="AP300" s="5"/>
      <c r="AQ300" s="5"/>
      <c r="AR300" s="5"/>
      <c r="AS300" s="5"/>
      <c r="AT300" s="5"/>
    </row>
    <row r="301" spans="1:46" s="3" customFormat="1" ht="10.5">
      <c r="A301" s="61"/>
      <c r="B301" s="91"/>
      <c r="C301" s="92"/>
      <c r="D301" s="93"/>
      <c r="E301" s="53"/>
      <c r="F301" s="93"/>
      <c r="G301" s="54"/>
      <c r="H301" s="94"/>
      <c r="K301" s="22"/>
      <c r="L301" s="22"/>
      <c r="M301" s="22"/>
      <c r="N301" s="22"/>
      <c r="O301" s="22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  <c r="AA301" s="5"/>
      <c r="AB301" s="5"/>
      <c r="AC301" s="5"/>
      <c r="AD301" s="5"/>
      <c r="AE301" s="5"/>
      <c r="AF301" s="5"/>
      <c r="AG301" s="5"/>
      <c r="AH301" s="5"/>
      <c r="AI301" s="5"/>
      <c r="AJ301" s="5"/>
      <c r="AK301" s="5"/>
      <c r="AL301" s="5"/>
      <c r="AM301" s="5"/>
      <c r="AN301" s="5"/>
      <c r="AO301" s="5"/>
      <c r="AP301" s="5"/>
      <c r="AQ301" s="5"/>
      <c r="AR301" s="5"/>
      <c r="AS301" s="5"/>
      <c r="AT301" s="5"/>
    </row>
    <row r="302" spans="1:46" s="3" customFormat="1" ht="10.5">
      <c r="A302" s="61"/>
      <c r="B302" s="57" t="s">
        <v>143</v>
      </c>
      <c r="C302" s="92" t="s">
        <v>144</v>
      </c>
      <c r="D302" s="93">
        <v>180</v>
      </c>
      <c r="E302" s="53"/>
      <c r="F302" s="93"/>
      <c r="G302" s="54"/>
      <c r="H302" s="94"/>
      <c r="K302" s="22"/>
      <c r="L302" s="22"/>
      <c r="M302" s="22"/>
      <c r="N302" s="22"/>
      <c r="O302" s="22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  <c r="AA302" s="5"/>
      <c r="AB302" s="5"/>
      <c r="AC302" s="5"/>
      <c r="AD302" s="5"/>
      <c r="AE302" s="5"/>
      <c r="AF302" s="5"/>
      <c r="AG302" s="5"/>
      <c r="AH302" s="5"/>
      <c r="AI302" s="5"/>
      <c r="AJ302" s="5"/>
      <c r="AK302" s="5"/>
      <c r="AL302" s="5"/>
      <c r="AM302" s="5"/>
      <c r="AN302" s="5"/>
      <c r="AO302" s="5"/>
      <c r="AP302" s="5"/>
      <c r="AQ302" s="5"/>
      <c r="AR302" s="5"/>
      <c r="AS302" s="5"/>
      <c r="AT302" s="5"/>
    </row>
    <row r="303" spans="1:46">
      <c r="A303" s="61"/>
      <c r="B303" s="57" t="s">
        <v>145</v>
      </c>
      <c r="C303" s="63"/>
      <c r="D303" s="93"/>
      <c r="E303" s="53"/>
      <c r="F303" s="93"/>
      <c r="G303" s="54"/>
      <c r="H303" s="94"/>
      <c r="I303" s="7"/>
    </row>
    <row r="304" spans="1:46">
      <c r="A304" s="61"/>
      <c r="B304" s="62" t="s">
        <v>146</v>
      </c>
      <c r="C304" s="63" t="s">
        <v>144</v>
      </c>
      <c r="D304" s="93">
        <v>235</v>
      </c>
      <c r="E304" s="53"/>
      <c r="F304" s="93"/>
      <c r="G304" s="54"/>
      <c r="H304" s="94"/>
      <c r="I304" s="7"/>
    </row>
    <row r="305" spans="1:46" s="3" customFormat="1" ht="13.5" customHeight="1">
      <c r="A305" s="61"/>
      <c r="B305" s="57" t="s">
        <v>147</v>
      </c>
      <c r="C305" s="51" t="s">
        <v>140</v>
      </c>
      <c r="D305" s="93">
        <v>14</v>
      </c>
      <c r="E305" s="53"/>
      <c r="F305" s="93"/>
      <c r="G305" s="54"/>
      <c r="H305" s="94"/>
      <c r="I305" s="9"/>
      <c r="J305"/>
      <c r="K305" s="22"/>
      <c r="L305" s="22"/>
      <c r="M305" s="22"/>
      <c r="N305" s="22"/>
      <c r="O305" s="22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  <c r="AA305" s="5"/>
      <c r="AB305" s="5"/>
      <c r="AC305" s="5"/>
      <c r="AD305" s="5"/>
      <c r="AE305" s="5"/>
      <c r="AF305" s="5"/>
      <c r="AG305" s="5"/>
      <c r="AH305" s="5"/>
      <c r="AI305" s="5"/>
      <c r="AJ305" s="5"/>
      <c r="AK305" s="5"/>
      <c r="AL305" s="5"/>
      <c r="AM305" s="5"/>
      <c r="AN305" s="5"/>
      <c r="AO305" s="5"/>
      <c r="AP305" s="5"/>
      <c r="AQ305" s="5"/>
      <c r="AR305" s="5"/>
      <c r="AS305" s="5"/>
      <c r="AT305" s="5"/>
    </row>
    <row r="306" spans="1:46" s="3" customFormat="1" ht="10.5">
      <c r="A306" s="61"/>
      <c r="B306" s="57" t="s">
        <v>148</v>
      </c>
      <c r="C306" s="92" t="s">
        <v>32</v>
      </c>
      <c r="D306" s="93">
        <f>D62+D132</f>
        <v>2036</v>
      </c>
      <c r="E306" s="53"/>
      <c r="F306" s="93"/>
      <c r="G306" s="54"/>
      <c r="H306" s="94"/>
      <c r="K306" s="22"/>
      <c r="L306" s="22"/>
      <c r="M306" s="22"/>
      <c r="N306" s="22"/>
      <c r="O306" s="22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  <c r="AA306" s="5"/>
      <c r="AB306" s="5"/>
      <c r="AC306" s="5"/>
      <c r="AD306" s="5"/>
      <c r="AE306" s="5"/>
      <c r="AF306" s="5"/>
      <c r="AG306" s="5"/>
      <c r="AH306" s="5"/>
      <c r="AI306" s="5"/>
      <c r="AJ306" s="5"/>
      <c r="AK306" s="5"/>
      <c r="AL306" s="5"/>
      <c r="AM306" s="5"/>
      <c r="AN306" s="5"/>
      <c r="AO306" s="5"/>
      <c r="AP306" s="5"/>
      <c r="AQ306" s="5"/>
      <c r="AR306" s="5"/>
      <c r="AS306" s="5"/>
      <c r="AT306" s="5"/>
    </row>
    <row r="307" spans="1:46" s="3" customFormat="1" ht="10.5">
      <c r="A307" s="61"/>
      <c r="B307" s="57" t="s">
        <v>149</v>
      </c>
      <c r="C307" s="92" t="s">
        <v>32</v>
      </c>
      <c r="D307" s="93">
        <f>D71/2</f>
        <v>466</v>
      </c>
      <c r="E307" s="53"/>
      <c r="F307" s="93"/>
      <c r="G307" s="54"/>
      <c r="H307" s="94"/>
      <c r="K307" s="22"/>
      <c r="L307" s="22"/>
      <c r="M307" s="22"/>
      <c r="N307" s="22"/>
      <c r="O307" s="22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  <c r="AA307" s="5"/>
      <c r="AB307" s="5"/>
      <c r="AC307" s="5"/>
      <c r="AD307" s="5"/>
      <c r="AE307" s="5"/>
      <c r="AF307" s="5"/>
      <c r="AG307" s="5"/>
      <c r="AH307" s="5"/>
      <c r="AI307" s="5"/>
      <c r="AJ307" s="5"/>
      <c r="AK307" s="5"/>
      <c r="AL307" s="5"/>
      <c r="AM307" s="5"/>
      <c r="AN307" s="5"/>
      <c r="AO307" s="5"/>
      <c r="AP307" s="5"/>
      <c r="AQ307" s="5"/>
      <c r="AR307" s="5"/>
      <c r="AS307" s="5"/>
      <c r="AT307" s="5"/>
    </row>
    <row r="308" spans="1:46" s="3" customFormat="1" ht="10.5">
      <c r="A308" s="61"/>
      <c r="B308" s="57" t="s">
        <v>150</v>
      </c>
      <c r="C308" s="92" t="s">
        <v>144</v>
      </c>
      <c r="D308" s="93">
        <f>150+35</f>
        <v>185</v>
      </c>
      <c r="E308" s="53"/>
      <c r="F308" s="93"/>
      <c r="G308" s="54"/>
      <c r="H308" s="94"/>
      <c r="K308" s="22"/>
      <c r="L308" s="22"/>
      <c r="M308" s="22"/>
      <c r="N308" s="22"/>
      <c r="O308" s="22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  <c r="AA308" s="5"/>
      <c r="AB308" s="5"/>
      <c r="AC308" s="5"/>
      <c r="AD308" s="5"/>
      <c r="AE308" s="5"/>
      <c r="AF308" s="5"/>
      <c r="AG308" s="5"/>
      <c r="AH308" s="5"/>
      <c r="AI308" s="5"/>
      <c r="AJ308" s="5"/>
      <c r="AK308" s="5"/>
      <c r="AL308" s="5"/>
      <c r="AM308" s="5"/>
      <c r="AN308" s="5"/>
      <c r="AO308" s="5"/>
      <c r="AP308" s="5"/>
      <c r="AQ308" s="5"/>
      <c r="AR308" s="5"/>
      <c r="AS308" s="5"/>
      <c r="AT308" s="5"/>
    </row>
    <row r="309" spans="1:46" s="3" customFormat="1" ht="10.5">
      <c r="A309" s="61"/>
      <c r="B309" s="57" t="s">
        <v>151</v>
      </c>
      <c r="C309" s="92" t="s">
        <v>32</v>
      </c>
      <c r="D309" s="93">
        <f>D158+D193+D317+70</f>
        <v>528</v>
      </c>
      <c r="E309" s="53"/>
      <c r="F309" s="93"/>
      <c r="G309" s="54"/>
      <c r="H309" s="94"/>
      <c r="K309" s="22"/>
      <c r="L309" s="22"/>
      <c r="M309" s="22"/>
      <c r="N309" s="22"/>
      <c r="O309" s="22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  <c r="AA309" s="5"/>
      <c r="AB309" s="5"/>
      <c r="AC309" s="5"/>
      <c r="AD309" s="5"/>
      <c r="AE309" s="5"/>
      <c r="AF309" s="5"/>
      <c r="AG309" s="5"/>
      <c r="AH309" s="5"/>
      <c r="AI309" s="5"/>
      <c r="AJ309" s="5"/>
      <c r="AK309" s="5"/>
      <c r="AL309" s="5"/>
      <c r="AM309" s="5"/>
      <c r="AN309" s="5"/>
      <c r="AO309" s="5"/>
      <c r="AP309" s="5"/>
      <c r="AQ309" s="5"/>
      <c r="AR309" s="5"/>
      <c r="AS309" s="5"/>
      <c r="AT309" s="5"/>
    </row>
    <row r="310" spans="1:46">
      <c r="A310" s="56"/>
      <c r="B310" s="57" t="s">
        <v>152</v>
      </c>
      <c r="C310" s="63" t="s">
        <v>32</v>
      </c>
      <c r="D310" s="52">
        <f>D71/2+D81+D109+D122+D140+D145+D150+D155-D158+D183+D188+D246+D254/2+D259/2+D265/2+D241/2</f>
        <v>4599</v>
      </c>
      <c r="E310" s="53"/>
      <c r="F310" s="52"/>
      <c r="G310" s="54"/>
      <c r="H310" s="72"/>
      <c r="I310" s="7"/>
      <c r="J310" s="1"/>
      <c r="K310" s="23"/>
      <c r="L310" s="23"/>
      <c r="M310" s="23"/>
      <c r="N310" s="23"/>
      <c r="O310" s="23"/>
      <c r="P310" s="1"/>
      <c r="Q310" s="4"/>
      <c r="R310" s="4"/>
      <c r="S310" s="4"/>
      <c r="T310" s="4"/>
      <c r="U310" s="4"/>
      <c r="V310" s="4"/>
      <c r="W310" s="4"/>
      <c r="X310" s="4"/>
      <c r="Y310" s="4"/>
      <c r="Z310" s="4"/>
      <c r="AA310" s="4"/>
      <c r="AB310" s="4"/>
      <c r="AC310" s="4"/>
      <c r="AD310" s="4"/>
      <c r="AE310" s="4"/>
      <c r="AF310" s="4"/>
      <c r="AG310" s="4"/>
      <c r="AH310" s="4"/>
      <c r="AI310" s="4"/>
      <c r="AJ310" s="4"/>
      <c r="AK310" s="4"/>
      <c r="AL310" s="4"/>
      <c r="AM310" s="4"/>
      <c r="AN310" s="4"/>
      <c r="AO310" s="4"/>
      <c r="AP310" s="4"/>
      <c r="AQ310" s="4"/>
      <c r="AR310" s="4"/>
      <c r="AS310" s="4"/>
      <c r="AT310" s="4"/>
    </row>
    <row r="311" spans="1:46" s="3" customFormat="1" ht="10.5">
      <c r="A311" s="61"/>
      <c r="B311" s="57" t="s">
        <v>153</v>
      </c>
      <c r="C311" s="92"/>
      <c r="D311" s="93"/>
      <c r="E311" s="53"/>
      <c r="F311" s="93"/>
      <c r="G311" s="54"/>
      <c r="H311" s="94"/>
      <c r="K311" s="22"/>
      <c r="L311" s="22"/>
      <c r="M311" s="22"/>
      <c r="N311" s="22"/>
      <c r="O311" s="22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  <c r="AA311" s="5"/>
      <c r="AB311" s="5"/>
      <c r="AC311" s="5"/>
      <c r="AD311" s="5"/>
      <c r="AE311" s="5"/>
      <c r="AF311" s="5"/>
      <c r="AG311" s="5"/>
      <c r="AH311" s="5"/>
      <c r="AI311" s="5"/>
      <c r="AJ311" s="5"/>
      <c r="AK311" s="5"/>
      <c r="AL311" s="5"/>
      <c r="AM311" s="5"/>
      <c r="AN311" s="5"/>
      <c r="AO311" s="5"/>
      <c r="AP311" s="5"/>
      <c r="AQ311" s="5"/>
      <c r="AR311" s="5"/>
      <c r="AS311" s="5"/>
      <c r="AT311" s="5"/>
    </row>
    <row r="312" spans="1:46">
      <c r="A312" s="119"/>
      <c r="B312" s="62" t="s">
        <v>58</v>
      </c>
      <c r="C312" s="63" t="s">
        <v>34</v>
      </c>
      <c r="D312" s="52">
        <v>25</v>
      </c>
      <c r="E312" s="53"/>
      <c r="F312" s="93"/>
      <c r="G312" s="54"/>
      <c r="H312" s="72"/>
      <c r="I312" s="7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  <c r="AA312" s="4"/>
      <c r="AB312" s="4"/>
      <c r="AC312" s="4"/>
      <c r="AD312" s="4"/>
      <c r="AE312" s="4"/>
      <c r="AF312" s="4"/>
      <c r="AG312" s="4"/>
      <c r="AH312" s="4"/>
      <c r="AI312" s="4"/>
      <c r="AJ312" s="4"/>
      <c r="AK312" s="4"/>
      <c r="AL312" s="4"/>
      <c r="AM312" s="4"/>
      <c r="AN312" s="4"/>
      <c r="AO312" s="4"/>
      <c r="AP312" s="4"/>
      <c r="AQ312" s="4"/>
      <c r="AR312" s="4"/>
      <c r="AS312" s="4"/>
      <c r="AT312" s="4"/>
    </row>
    <row r="313" spans="1:46">
      <c r="A313" s="119"/>
      <c r="B313" s="64" t="s">
        <v>59</v>
      </c>
      <c r="C313" s="63" t="s">
        <v>32</v>
      </c>
      <c r="D313" s="52">
        <v>100</v>
      </c>
      <c r="E313" s="53"/>
      <c r="F313" s="93"/>
      <c r="G313" s="54"/>
      <c r="H313" s="72"/>
      <c r="I313" s="7"/>
      <c r="J313" s="11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  <c r="AA313" s="4"/>
      <c r="AB313" s="4"/>
      <c r="AC313" s="4"/>
      <c r="AD313" s="4"/>
      <c r="AE313" s="4"/>
      <c r="AF313" s="4"/>
      <c r="AG313" s="4"/>
      <c r="AH313" s="4"/>
      <c r="AI313" s="4"/>
      <c r="AJ313" s="4"/>
      <c r="AK313" s="4"/>
      <c r="AL313" s="4"/>
      <c r="AM313" s="4"/>
      <c r="AN313" s="4"/>
      <c r="AO313" s="4"/>
      <c r="AP313" s="4"/>
      <c r="AQ313" s="4"/>
      <c r="AR313" s="4"/>
      <c r="AS313" s="4"/>
      <c r="AT313" s="4"/>
    </row>
    <row r="314" spans="1:46">
      <c r="A314" s="119"/>
      <c r="B314" s="62" t="s">
        <v>62</v>
      </c>
      <c r="C314" s="63" t="s">
        <v>49</v>
      </c>
      <c r="D314" s="52">
        <f>D312*40</f>
        <v>1000</v>
      </c>
      <c r="E314" s="53"/>
      <c r="F314" s="93"/>
      <c r="G314" s="54"/>
      <c r="H314" s="72"/>
      <c r="I314" s="7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  <c r="AA314" s="4"/>
      <c r="AB314" s="4"/>
      <c r="AC314" s="4"/>
      <c r="AD314" s="4"/>
      <c r="AE314" s="4"/>
      <c r="AF314" s="4"/>
      <c r="AG314" s="4"/>
      <c r="AH314" s="4"/>
      <c r="AI314" s="4"/>
      <c r="AJ314" s="4"/>
      <c r="AK314" s="4"/>
      <c r="AL314" s="4"/>
      <c r="AM314" s="4"/>
      <c r="AN314" s="4"/>
      <c r="AO314" s="4"/>
      <c r="AP314" s="4"/>
      <c r="AQ314" s="4"/>
      <c r="AR314" s="4"/>
      <c r="AS314" s="4"/>
      <c r="AT314" s="4"/>
    </row>
    <row r="315" spans="1:46" s="3" customFormat="1" ht="10.5">
      <c r="A315" s="61"/>
      <c r="B315" s="57" t="s">
        <v>154</v>
      </c>
      <c r="C315" s="92"/>
      <c r="D315" s="93"/>
      <c r="E315" s="53"/>
      <c r="F315" s="93"/>
      <c r="G315" s="54"/>
      <c r="H315" s="94"/>
      <c r="K315" s="22"/>
      <c r="L315" s="22"/>
      <c r="M315" s="22"/>
      <c r="N315" s="22"/>
      <c r="O315" s="22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  <c r="AA315" s="5"/>
      <c r="AB315" s="5"/>
      <c r="AC315" s="5"/>
      <c r="AD315" s="5"/>
      <c r="AE315" s="5"/>
      <c r="AF315" s="5"/>
      <c r="AG315" s="5"/>
      <c r="AH315" s="5"/>
      <c r="AI315" s="5"/>
      <c r="AJ315" s="5"/>
      <c r="AK315" s="5"/>
      <c r="AL315" s="5"/>
      <c r="AM315" s="5"/>
      <c r="AN315" s="5"/>
      <c r="AO315" s="5"/>
      <c r="AP315" s="5"/>
      <c r="AQ315" s="5"/>
      <c r="AR315" s="5"/>
      <c r="AS315" s="5"/>
      <c r="AT315" s="5"/>
    </row>
    <row r="316" spans="1:46">
      <c r="A316" s="119"/>
      <c r="B316" s="62" t="s">
        <v>58</v>
      </c>
      <c r="C316" s="63" t="s">
        <v>34</v>
      </c>
      <c r="D316" s="52">
        <v>8</v>
      </c>
      <c r="E316" s="53"/>
      <c r="F316" s="93"/>
      <c r="G316" s="54"/>
      <c r="H316" s="72"/>
      <c r="I316" s="7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  <c r="AA316" s="4"/>
      <c r="AB316" s="4"/>
      <c r="AC316" s="4"/>
      <c r="AD316" s="4"/>
      <c r="AE316" s="4"/>
      <c r="AF316" s="4"/>
      <c r="AG316" s="4"/>
      <c r="AH316" s="4"/>
      <c r="AI316" s="4"/>
      <c r="AJ316" s="4"/>
      <c r="AK316" s="4"/>
      <c r="AL316" s="4"/>
      <c r="AM316" s="4"/>
      <c r="AN316" s="4"/>
      <c r="AO316" s="4"/>
      <c r="AP316" s="4"/>
      <c r="AQ316" s="4"/>
      <c r="AR316" s="4"/>
      <c r="AS316" s="4"/>
      <c r="AT316" s="4"/>
    </row>
    <row r="317" spans="1:46">
      <c r="A317" s="119"/>
      <c r="B317" s="64" t="s">
        <v>59</v>
      </c>
      <c r="C317" s="63" t="s">
        <v>32</v>
      </c>
      <c r="D317" s="52">
        <v>70</v>
      </c>
      <c r="E317" s="53"/>
      <c r="F317" s="93"/>
      <c r="G317" s="54"/>
      <c r="H317" s="72"/>
      <c r="I317" s="7"/>
      <c r="J317" s="11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  <c r="AA317" s="4"/>
      <c r="AB317" s="4"/>
      <c r="AC317" s="4"/>
      <c r="AD317" s="4"/>
      <c r="AE317" s="4"/>
      <c r="AF317" s="4"/>
      <c r="AG317" s="4"/>
      <c r="AH317" s="4"/>
      <c r="AI317" s="4"/>
      <c r="AJ317" s="4"/>
      <c r="AK317" s="4"/>
      <c r="AL317" s="4"/>
      <c r="AM317" s="4"/>
      <c r="AN317" s="4"/>
      <c r="AO317" s="4"/>
      <c r="AP317" s="4"/>
      <c r="AQ317" s="4"/>
      <c r="AR317" s="4"/>
      <c r="AS317" s="4"/>
      <c r="AT317" s="4"/>
    </row>
    <row r="318" spans="1:46">
      <c r="A318" s="119"/>
      <c r="B318" s="62" t="s">
        <v>62</v>
      </c>
      <c r="C318" s="63" t="s">
        <v>49</v>
      </c>
      <c r="D318" s="52">
        <f>50*D316</f>
        <v>400</v>
      </c>
      <c r="E318" s="53"/>
      <c r="F318" s="93"/>
      <c r="G318" s="54"/>
      <c r="H318" s="72"/>
      <c r="I318" s="7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  <c r="AA318" s="4"/>
      <c r="AB318" s="4"/>
      <c r="AC318" s="4"/>
      <c r="AD318" s="4"/>
      <c r="AE318" s="4"/>
      <c r="AF318" s="4"/>
      <c r="AG318" s="4"/>
      <c r="AH318" s="4"/>
      <c r="AI318" s="4"/>
      <c r="AJ318" s="4"/>
      <c r="AK318" s="4"/>
      <c r="AL318" s="4"/>
      <c r="AM318" s="4"/>
      <c r="AN318" s="4"/>
      <c r="AO318" s="4"/>
      <c r="AP318" s="4"/>
      <c r="AQ318" s="4"/>
      <c r="AR318" s="4"/>
      <c r="AS318" s="4"/>
      <c r="AT318" s="4"/>
    </row>
    <row r="319" spans="1:46">
      <c r="A319" s="119"/>
      <c r="B319" s="57" t="s">
        <v>155</v>
      </c>
      <c r="C319" s="63" t="s">
        <v>140</v>
      </c>
      <c r="D319" s="52">
        <v>1</v>
      </c>
      <c r="E319" s="53"/>
      <c r="F319" s="93"/>
      <c r="G319" s="54"/>
      <c r="H319" s="72"/>
      <c r="I319" s="7"/>
      <c r="K319" s="7"/>
      <c r="L319" s="7"/>
      <c r="M319" s="7"/>
      <c r="N319" s="7"/>
      <c r="O319" s="7"/>
      <c r="P319" s="7"/>
      <c r="Q319" s="4"/>
      <c r="R319" s="4"/>
      <c r="S319" s="4"/>
      <c r="T319" s="4"/>
      <c r="U319" s="4"/>
      <c r="V319" s="4"/>
      <c r="W319" s="4"/>
      <c r="X319" s="4"/>
      <c r="Y319" s="4"/>
      <c r="Z319" s="4"/>
      <c r="AA319" s="4"/>
      <c r="AB319" s="4"/>
      <c r="AC319" s="4"/>
      <c r="AD319" s="4"/>
      <c r="AE319" s="4"/>
      <c r="AF319" s="4"/>
      <c r="AG319" s="4"/>
      <c r="AH319" s="4"/>
      <c r="AI319" s="4"/>
      <c r="AJ319" s="4"/>
      <c r="AK319" s="4"/>
      <c r="AL319" s="4"/>
      <c r="AM319" s="4"/>
      <c r="AN319" s="4"/>
      <c r="AO319" s="4"/>
      <c r="AP319" s="4"/>
      <c r="AQ319" s="4"/>
      <c r="AR319" s="4"/>
      <c r="AS319" s="4"/>
      <c r="AT319" s="4"/>
    </row>
    <row r="320" spans="1:46" s="3" customFormat="1" ht="14.45" customHeight="1">
      <c r="A320" s="61"/>
      <c r="B320" s="57" t="s">
        <v>156</v>
      </c>
      <c r="C320" s="63"/>
      <c r="D320" s="93"/>
      <c r="E320" s="53"/>
      <c r="F320" s="93"/>
      <c r="G320" s="54"/>
      <c r="H320" s="94"/>
      <c r="I320" s="9"/>
      <c r="J320" s="7"/>
      <c r="K320" s="7"/>
      <c r="L320" s="7"/>
      <c r="M320" s="7"/>
      <c r="N320" s="7"/>
      <c r="O320" s="7"/>
      <c r="P320" s="7"/>
      <c r="Q320" s="5"/>
      <c r="R320" s="5"/>
      <c r="S320" s="5"/>
      <c r="T320" s="5"/>
      <c r="U320" s="5"/>
      <c r="V320" s="5"/>
      <c r="W320" s="5"/>
      <c r="X320" s="5"/>
      <c r="Y320" s="5"/>
      <c r="Z320" s="5"/>
      <c r="AA320" s="5"/>
      <c r="AB320" s="5"/>
      <c r="AC320" s="5"/>
      <c r="AD320" s="5"/>
      <c r="AE320" s="5"/>
      <c r="AF320" s="5"/>
      <c r="AG320" s="5"/>
      <c r="AH320" s="5"/>
      <c r="AI320" s="5"/>
      <c r="AJ320" s="5"/>
      <c r="AK320" s="5"/>
      <c r="AL320" s="5"/>
      <c r="AM320" s="5"/>
      <c r="AN320" s="5"/>
      <c r="AO320" s="5"/>
      <c r="AP320" s="5"/>
      <c r="AQ320" s="5"/>
      <c r="AR320" s="5"/>
      <c r="AS320" s="5"/>
      <c r="AT320" s="5"/>
    </row>
    <row r="321" spans="1:46" s="3" customFormat="1" ht="13.5" customHeight="1">
      <c r="A321" s="61"/>
      <c r="B321" s="64" t="s">
        <v>157</v>
      </c>
      <c r="C321" s="51" t="s">
        <v>140</v>
      </c>
      <c r="D321" s="93">
        <v>3</v>
      </c>
      <c r="E321" s="53"/>
      <c r="F321" s="93"/>
      <c r="G321" s="54"/>
      <c r="H321" s="94"/>
      <c r="I321" s="9"/>
      <c r="J321" s="7"/>
      <c r="K321" s="7"/>
      <c r="L321" s="7"/>
      <c r="M321" s="7"/>
      <c r="N321" s="7"/>
      <c r="O321" s="7"/>
      <c r="P321" s="7"/>
      <c r="Q321" s="5"/>
      <c r="R321" s="5"/>
      <c r="S321" s="5"/>
      <c r="T321" s="5"/>
      <c r="U321" s="5"/>
      <c r="V321" s="5"/>
      <c r="W321" s="5"/>
      <c r="X321" s="5"/>
      <c r="Y321" s="5"/>
      <c r="Z321" s="5"/>
      <c r="AA321" s="5"/>
      <c r="AB321" s="5"/>
      <c r="AC321" s="5"/>
      <c r="AD321" s="5"/>
      <c r="AE321" s="5"/>
      <c r="AF321" s="5"/>
      <c r="AG321" s="5"/>
      <c r="AH321" s="5"/>
      <c r="AI321" s="5"/>
      <c r="AJ321" s="5"/>
      <c r="AK321" s="5"/>
      <c r="AL321" s="5"/>
      <c r="AM321" s="5"/>
      <c r="AN321" s="5"/>
      <c r="AO321" s="5"/>
      <c r="AP321" s="5"/>
      <c r="AQ321" s="5"/>
      <c r="AR321" s="5"/>
      <c r="AS321" s="5"/>
      <c r="AT321" s="5"/>
    </row>
    <row r="322" spans="1:46" s="3" customFormat="1" ht="13.5" customHeight="1">
      <c r="A322" s="61"/>
      <c r="B322" s="64" t="s">
        <v>158</v>
      </c>
      <c r="C322" s="51" t="s">
        <v>140</v>
      </c>
      <c r="D322" s="93">
        <v>1</v>
      </c>
      <c r="E322" s="53"/>
      <c r="F322" s="93"/>
      <c r="G322" s="54"/>
      <c r="H322" s="94"/>
      <c r="I322" s="9"/>
      <c r="J322" s="7"/>
      <c r="K322" s="7"/>
      <c r="L322" s="7"/>
      <c r="M322" s="7"/>
      <c r="N322" s="7"/>
      <c r="O322" s="7"/>
      <c r="P322" s="7"/>
      <c r="Q322" s="5"/>
      <c r="R322" s="5"/>
      <c r="S322" s="5"/>
      <c r="T322" s="5"/>
      <c r="U322" s="5"/>
      <c r="V322" s="5"/>
      <c r="W322" s="5"/>
      <c r="X322" s="5"/>
      <c r="Y322" s="5"/>
      <c r="Z322" s="5"/>
      <c r="AA322" s="5"/>
      <c r="AB322" s="5"/>
      <c r="AC322" s="5"/>
      <c r="AD322" s="5"/>
      <c r="AE322" s="5"/>
      <c r="AF322" s="5"/>
      <c r="AG322" s="5"/>
      <c r="AH322" s="5"/>
      <c r="AI322" s="5"/>
      <c r="AJ322" s="5"/>
      <c r="AK322" s="5"/>
      <c r="AL322" s="5"/>
      <c r="AM322" s="5"/>
      <c r="AN322" s="5"/>
      <c r="AO322" s="5"/>
      <c r="AP322" s="5"/>
      <c r="AQ322" s="5"/>
      <c r="AR322" s="5"/>
      <c r="AS322" s="5"/>
      <c r="AT322" s="5"/>
    </row>
    <row r="323" spans="1:46" s="3" customFormat="1" ht="13.5" customHeight="1">
      <c r="A323" s="61"/>
      <c r="B323" s="57" t="s">
        <v>159</v>
      </c>
      <c r="C323" s="51" t="s">
        <v>144</v>
      </c>
      <c r="D323" s="93">
        <v>186</v>
      </c>
      <c r="E323" s="53"/>
      <c r="F323" s="93"/>
      <c r="G323" s="54"/>
      <c r="H323" s="94"/>
      <c r="I323" s="9"/>
      <c r="J323" s="7"/>
      <c r="K323" s="7"/>
      <c r="L323" s="7"/>
      <c r="M323" s="7"/>
      <c r="N323" s="7"/>
      <c r="O323" s="7"/>
      <c r="P323" s="7"/>
      <c r="Q323" s="5"/>
      <c r="R323" s="5"/>
      <c r="S323" s="5"/>
      <c r="T323" s="5"/>
      <c r="U323" s="5"/>
      <c r="V323" s="5"/>
      <c r="W323" s="5"/>
      <c r="X323" s="5"/>
      <c r="Y323" s="5"/>
      <c r="Z323" s="5"/>
      <c r="AA323" s="5"/>
      <c r="AB323" s="5"/>
      <c r="AC323" s="5"/>
      <c r="AD323" s="5"/>
      <c r="AE323" s="5"/>
      <c r="AF323" s="5"/>
      <c r="AG323" s="5"/>
      <c r="AH323" s="5"/>
      <c r="AI323" s="5"/>
      <c r="AJ323" s="5"/>
      <c r="AK323" s="5"/>
      <c r="AL323" s="5"/>
      <c r="AM323" s="5"/>
      <c r="AN323" s="5"/>
      <c r="AO323" s="5"/>
      <c r="AP323" s="5"/>
      <c r="AQ323" s="5"/>
      <c r="AR323" s="5"/>
      <c r="AS323" s="5"/>
      <c r="AT323" s="5"/>
    </row>
    <row r="324" spans="1:46" s="3" customFormat="1">
      <c r="A324" s="61"/>
      <c r="B324" s="57" t="s">
        <v>160</v>
      </c>
      <c r="C324" s="51" t="s">
        <v>32</v>
      </c>
      <c r="D324" s="93">
        <v>76</v>
      </c>
      <c r="E324" s="53"/>
      <c r="F324" s="93"/>
      <c r="G324" s="54"/>
      <c r="H324" s="94"/>
      <c r="I324" s="9"/>
      <c r="J324" s="7"/>
      <c r="K324" s="7"/>
      <c r="L324" s="7"/>
      <c r="M324" s="7"/>
      <c r="N324" s="7"/>
      <c r="O324" s="7"/>
      <c r="P324" s="7"/>
      <c r="Q324" s="5"/>
      <c r="R324" s="5"/>
      <c r="S324" s="5"/>
      <c r="T324" s="5"/>
      <c r="U324" s="5"/>
      <c r="V324" s="5"/>
      <c r="W324" s="5"/>
      <c r="X324" s="5"/>
      <c r="Y324" s="5"/>
      <c r="Z324" s="5"/>
      <c r="AA324" s="5"/>
      <c r="AB324" s="5"/>
      <c r="AC324" s="5"/>
      <c r="AD324" s="5"/>
      <c r="AE324" s="5"/>
      <c r="AF324" s="5"/>
      <c r="AG324" s="5"/>
      <c r="AH324" s="5"/>
      <c r="AI324" s="5"/>
      <c r="AJ324" s="5"/>
      <c r="AK324" s="5"/>
      <c r="AL324" s="5"/>
      <c r="AM324" s="5"/>
      <c r="AN324" s="5"/>
      <c r="AO324" s="5"/>
      <c r="AP324" s="5"/>
      <c r="AQ324" s="5"/>
      <c r="AR324" s="5"/>
      <c r="AS324" s="5"/>
      <c r="AT324" s="5"/>
    </row>
    <row r="325" spans="1:46" s="3" customFormat="1" ht="13.5" customHeight="1">
      <c r="A325" s="61"/>
      <c r="B325" s="57" t="s">
        <v>161</v>
      </c>
      <c r="C325" s="51" t="s">
        <v>32</v>
      </c>
      <c r="D325" s="93">
        <v>191</v>
      </c>
      <c r="E325" s="53"/>
      <c r="F325" s="93"/>
      <c r="G325" s="54"/>
      <c r="H325" s="94"/>
      <c r="I325" s="9"/>
      <c r="J325" s="7"/>
      <c r="K325" s="7"/>
      <c r="L325" s="7"/>
      <c r="M325" s="7"/>
      <c r="N325" s="7"/>
      <c r="O325" s="7"/>
      <c r="P325" s="7"/>
      <c r="Q325" s="5"/>
      <c r="R325" s="5"/>
      <c r="S325" s="5"/>
      <c r="T325" s="5"/>
      <c r="U325" s="5"/>
      <c r="V325" s="5"/>
      <c r="W325" s="5"/>
      <c r="X325" s="5"/>
      <c r="Y325" s="5"/>
      <c r="Z325" s="5"/>
      <c r="AA325" s="5"/>
      <c r="AB325" s="5"/>
      <c r="AC325" s="5"/>
      <c r="AD325" s="5"/>
      <c r="AE325" s="5"/>
      <c r="AF325" s="5"/>
      <c r="AG325" s="5"/>
      <c r="AH325" s="5"/>
      <c r="AI325" s="5"/>
      <c r="AJ325" s="5"/>
      <c r="AK325" s="5"/>
      <c r="AL325" s="5"/>
      <c r="AM325" s="5"/>
      <c r="AN325" s="5"/>
      <c r="AO325" s="5"/>
      <c r="AP325" s="5"/>
      <c r="AQ325" s="5"/>
      <c r="AR325" s="5"/>
      <c r="AS325" s="5"/>
      <c r="AT325" s="5"/>
    </row>
    <row r="326" spans="1:46">
      <c r="A326" s="122"/>
      <c r="B326" s="57" t="s">
        <v>162</v>
      </c>
      <c r="C326" s="51" t="s">
        <v>144</v>
      </c>
      <c r="D326" s="93">
        <f>37+30+8*4+21*2</f>
        <v>141</v>
      </c>
      <c r="E326" s="53"/>
      <c r="F326" s="93"/>
      <c r="G326" s="54"/>
      <c r="H326" s="94"/>
      <c r="I326"/>
      <c r="K326" s="7"/>
      <c r="L326" s="7"/>
      <c r="M326" s="7"/>
      <c r="N326" s="7"/>
      <c r="O326" s="7"/>
      <c r="P326" s="7"/>
    </row>
    <row r="327" spans="1:46" s="3" customFormat="1" ht="16.5" customHeight="1">
      <c r="A327" s="61"/>
      <c r="B327" s="57" t="s">
        <v>163</v>
      </c>
      <c r="C327" s="51" t="s">
        <v>40</v>
      </c>
      <c r="D327" s="93">
        <v>1</v>
      </c>
      <c r="E327" s="53"/>
      <c r="F327" s="93"/>
      <c r="G327" s="54"/>
      <c r="H327" s="94"/>
      <c r="J327" s="7"/>
      <c r="K327" s="7"/>
      <c r="L327" s="7"/>
      <c r="M327" s="7"/>
      <c r="N327" s="7"/>
      <c r="O327" s="7"/>
      <c r="P327" s="7"/>
    </row>
    <row r="328" spans="1:46" s="3" customFormat="1">
      <c r="A328" s="61"/>
      <c r="B328" s="57" t="s">
        <v>164</v>
      </c>
      <c r="C328" s="51"/>
      <c r="D328" s="93"/>
      <c r="E328" s="53"/>
      <c r="F328" s="93"/>
      <c r="G328" s="54"/>
      <c r="H328" s="94"/>
      <c r="J328" s="7"/>
      <c r="K328" s="7"/>
      <c r="L328" s="7"/>
      <c r="M328" s="7"/>
      <c r="N328" s="7"/>
      <c r="O328" s="7"/>
      <c r="P328" s="7"/>
    </row>
    <row r="329" spans="1:46" s="8" customFormat="1">
      <c r="A329" s="125"/>
      <c r="B329" s="62" t="s">
        <v>133</v>
      </c>
      <c r="C329" s="129" t="s">
        <v>49</v>
      </c>
      <c r="D329" s="52">
        <f>50.08*18*3</f>
        <v>2704.3199999999997</v>
      </c>
      <c r="E329" s="53"/>
      <c r="F329" s="52"/>
      <c r="G329" s="54"/>
      <c r="H329" s="88"/>
      <c r="J329" s="7"/>
      <c r="K329" s="7"/>
      <c r="L329" s="7"/>
      <c r="M329" s="7"/>
      <c r="N329" s="7"/>
      <c r="O329" s="7"/>
      <c r="P329" s="7"/>
    </row>
    <row r="330" spans="1:46" s="8" customFormat="1">
      <c r="A330" s="125"/>
      <c r="B330" s="62" t="s">
        <v>134</v>
      </c>
      <c r="C330" s="129" t="s">
        <v>49</v>
      </c>
      <c r="D330" s="52">
        <f>D329*0.06</f>
        <v>162.25919999999996</v>
      </c>
      <c r="E330" s="53"/>
      <c r="F330" s="52"/>
      <c r="G330" s="54"/>
      <c r="H330" s="88"/>
      <c r="J330" s="7"/>
      <c r="K330" s="7"/>
      <c r="L330" s="7"/>
      <c r="M330" s="7"/>
      <c r="N330" s="7"/>
      <c r="O330" s="7"/>
      <c r="P330" s="7"/>
    </row>
    <row r="331" spans="1:46" s="8" customFormat="1">
      <c r="A331" s="125"/>
      <c r="B331" s="62" t="s">
        <v>135</v>
      </c>
      <c r="C331" s="129" t="s">
        <v>32</v>
      </c>
      <c r="D331" s="135">
        <f>0.98*18*3</f>
        <v>52.92</v>
      </c>
      <c r="E331" s="53"/>
      <c r="F331" s="52"/>
      <c r="G331" s="54"/>
      <c r="H331" s="88"/>
      <c r="J331" s="7"/>
      <c r="K331" s="7"/>
      <c r="L331" s="7"/>
      <c r="M331" s="7"/>
      <c r="N331" s="7"/>
      <c r="O331" s="7"/>
      <c r="P331" s="7"/>
    </row>
    <row r="332" spans="1:46" s="3" customFormat="1" ht="10.5">
      <c r="A332" s="61"/>
      <c r="B332" s="57" t="s">
        <v>165</v>
      </c>
      <c r="C332" s="51" t="s">
        <v>40</v>
      </c>
      <c r="D332" s="93">
        <v>1</v>
      </c>
      <c r="E332" s="53"/>
      <c r="F332" s="93"/>
      <c r="G332" s="54"/>
      <c r="H332" s="94"/>
      <c r="I332" s="9"/>
      <c r="K332" s="22"/>
      <c r="L332" s="22"/>
      <c r="M332" s="22"/>
      <c r="N332" s="22"/>
      <c r="O332" s="22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  <c r="AA332" s="5"/>
      <c r="AB332" s="5"/>
      <c r="AC332" s="5"/>
      <c r="AD332" s="5"/>
      <c r="AE332" s="5"/>
      <c r="AF332" s="5"/>
      <c r="AG332" s="5"/>
      <c r="AH332" s="5"/>
      <c r="AI332" s="5"/>
      <c r="AJ332" s="5"/>
      <c r="AK332" s="5"/>
      <c r="AL332" s="5"/>
      <c r="AM332" s="5"/>
      <c r="AN332" s="5"/>
      <c r="AO332" s="5"/>
      <c r="AP332" s="5"/>
      <c r="AQ332" s="5"/>
      <c r="AR332" s="5"/>
      <c r="AS332" s="5"/>
      <c r="AT332" s="5"/>
    </row>
    <row r="333" spans="1:46" s="3" customFormat="1" ht="10.5">
      <c r="A333" s="61"/>
      <c r="B333" s="57" t="s">
        <v>166</v>
      </c>
      <c r="C333" s="51" t="s">
        <v>40</v>
      </c>
      <c r="D333" s="93">
        <v>1</v>
      </c>
      <c r="E333" s="53"/>
      <c r="F333" s="93"/>
      <c r="G333" s="54"/>
      <c r="H333" s="94"/>
      <c r="I333" s="9"/>
      <c r="K333" s="22"/>
      <c r="L333" s="22"/>
      <c r="M333" s="22"/>
      <c r="N333" s="22"/>
      <c r="O333" s="22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  <c r="AA333" s="5"/>
      <c r="AB333" s="5"/>
      <c r="AC333" s="5"/>
      <c r="AD333" s="5"/>
      <c r="AE333" s="5"/>
      <c r="AF333" s="5"/>
      <c r="AG333" s="5"/>
      <c r="AH333" s="5"/>
      <c r="AI333" s="5"/>
      <c r="AJ333" s="5"/>
      <c r="AK333" s="5"/>
      <c r="AL333" s="5"/>
      <c r="AM333" s="5"/>
      <c r="AN333" s="5"/>
      <c r="AO333" s="5"/>
      <c r="AP333" s="5"/>
      <c r="AQ333" s="5"/>
      <c r="AR333" s="5"/>
      <c r="AS333" s="5"/>
      <c r="AT333" s="5"/>
    </row>
    <row r="334" spans="1:46" s="3" customFormat="1" ht="10.5">
      <c r="A334" s="61"/>
      <c r="B334" s="57" t="s">
        <v>167</v>
      </c>
      <c r="C334" s="51" t="s">
        <v>40</v>
      </c>
      <c r="D334" s="93">
        <v>1</v>
      </c>
      <c r="E334" s="53"/>
      <c r="F334" s="93"/>
      <c r="G334" s="54"/>
      <c r="H334" s="94"/>
      <c r="I334" s="9"/>
      <c r="K334" s="22"/>
      <c r="L334" s="22"/>
      <c r="M334" s="22"/>
      <c r="N334" s="22"/>
      <c r="O334" s="22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  <c r="AA334" s="5"/>
      <c r="AB334" s="5"/>
      <c r="AC334" s="5"/>
      <c r="AD334" s="5"/>
      <c r="AE334" s="5"/>
      <c r="AF334" s="5"/>
      <c r="AG334" s="5"/>
      <c r="AH334" s="5"/>
      <c r="AI334" s="5"/>
      <c r="AJ334" s="5"/>
      <c r="AK334" s="5"/>
      <c r="AL334" s="5"/>
      <c r="AM334" s="5"/>
      <c r="AN334" s="5"/>
      <c r="AO334" s="5"/>
      <c r="AP334" s="5"/>
      <c r="AQ334" s="5"/>
      <c r="AR334" s="5"/>
      <c r="AS334" s="5"/>
      <c r="AT334" s="5"/>
    </row>
    <row r="335" spans="1:46" s="3" customFormat="1" ht="11.1" thickBot="1">
      <c r="A335" s="61"/>
      <c r="B335" s="57"/>
      <c r="C335" s="51"/>
      <c r="D335" s="93"/>
      <c r="E335" s="53"/>
      <c r="F335" s="110"/>
      <c r="G335" s="54"/>
      <c r="H335" s="95"/>
      <c r="I335" s="9"/>
      <c r="K335" s="22"/>
      <c r="L335" s="22"/>
      <c r="M335" s="22"/>
      <c r="N335" s="22"/>
      <c r="O335" s="22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  <c r="AA335" s="5"/>
      <c r="AB335" s="5"/>
      <c r="AC335" s="5"/>
      <c r="AD335" s="5"/>
      <c r="AE335" s="5"/>
      <c r="AF335" s="5"/>
      <c r="AG335" s="5"/>
      <c r="AH335" s="5"/>
      <c r="AI335" s="5"/>
      <c r="AJ335" s="5"/>
      <c r="AK335" s="5"/>
      <c r="AL335" s="5"/>
      <c r="AM335" s="5"/>
      <c r="AN335" s="5"/>
      <c r="AO335" s="5"/>
      <c r="AP335" s="5"/>
      <c r="AQ335" s="5"/>
      <c r="AR335" s="5"/>
      <c r="AS335" s="5"/>
      <c r="AT335" s="5"/>
    </row>
    <row r="336" spans="1:46" s="3" customFormat="1" ht="11.1" thickBot="1">
      <c r="A336" s="61"/>
      <c r="B336" s="96" t="s">
        <v>168</v>
      </c>
      <c r="C336" s="97"/>
      <c r="D336" s="98"/>
      <c r="E336" s="83"/>
      <c r="F336" s="111"/>
      <c r="G336" s="84"/>
      <c r="H336" s="60"/>
      <c r="I336" s="128"/>
      <c r="K336" s="22"/>
      <c r="L336" s="22"/>
      <c r="M336" s="22"/>
      <c r="N336" s="22"/>
      <c r="O336" s="22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  <c r="AA336" s="5"/>
      <c r="AB336" s="5"/>
      <c r="AC336" s="5"/>
      <c r="AD336" s="5"/>
      <c r="AE336" s="5"/>
      <c r="AF336" s="5"/>
      <c r="AG336" s="5"/>
      <c r="AH336" s="5"/>
      <c r="AI336" s="5"/>
      <c r="AJ336" s="5"/>
      <c r="AK336" s="5"/>
      <c r="AL336" s="5"/>
      <c r="AM336" s="5"/>
      <c r="AN336" s="5"/>
      <c r="AO336" s="5"/>
      <c r="AP336" s="5"/>
      <c r="AQ336" s="5"/>
      <c r="AR336" s="5"/>
      <c r="AS336" s="5"/>
      <c r="AT336" s="5"/>
    </row>
    <row r="337" spans="1:46" ht="15" thickBot="1">
      <c r="A337" s="61"/>
      <c r="B337" s="139" t="s">
        <v>169</v>
      </c>
      <c r="C337" s="140"/>
      <c r="D337" s="140"/>
      <c r="E337" s="140"/>
      <c r="F337" s="140"/>
      <c r="G337" s="140"/>
      <c r="H337" s="99"/>
      <c r="J337" s="13"/>
      <c r="K337"/>
      <c r="L337"/>
      <c r="M337"/>
      <c r="N337"/>
      <c r="O337" s="2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  <c r="AA337" s="4"/>
      <c r="AB337" s="4"/>
      <c r="AC337" s="4"/>
      <c r="AD337" s="4"/>
      <c r="AE337" s="4"/>
      <c r="AF337" s="4"/>
      <c r="AG337" s="4"/>
      <c r="AH337" s="4"/>
      <c r="AI337" s="4"/>
      <c r="AJ337" s="4"/>
      <c r="AK337" s="4"/>
      <c r="AL337" s="4"/>
      <c r="AM337" s="4"/>
      <c r="AN337" s="4"/>
      <c r="AO337" s="4"/>
      <c r="AP337" s="4"/>
      <c r="AQ337" s="4"/>
      <c r="AR337" s="4"/>
      <c r="AS337" s="4"/>
      <c r="AT337" s="4"/>
    </row>
    <row r="338" spans="1:46" ht="15" thickBot="1">
      <c r="A338" s="61"/>
      <c r="B338" s="151"/>
      <c r="C338" s="152"/>
      <c r="D338" s="152"/>
      <c r="E338" s="152"/>
      <c r="F338" s="152"/>
      <c r="G338" s="152"/>
      <c r="H338" s="153"/>
      <c r="J338"/>
      <c r="K338"/>
      <c r="L338"/>
      <c r="M338"/>
      <c r="N338"/>
      <c r="O338" s="25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  <c r="AA338" s="4"/>
      <c r="AB338" s="4"/>
      <c r="AC338" s="4"/>
      <c r="AD338" s="4"/>
      <c r="AE338" s="4"/>
      <c r="AF338" s="4"/>
      <c r="AG338" s="4"/>
      <c r="AH338" s="4"/>
      <c r="AI338" s="4"/>
      <c r="AJ338" s="4"/>
      <c r="AK338" s="4"/>
      <c r="AL338" s="4"/>
      <c r="AM338" s="4"/>
      <c r="AN338" s="4"/>
      <c r="AO338" s="4"/>
      <c r="AP338" s="4"/>
      <c r="AQ338" s="4"/>
      <c r="AR338" s="4"/>
      <c r="AS338" s="4"/>
      <c r="AT338" s="4"/>
    </row>
    <row r="339" spans="1:46" ht="15" thickBot="1">
      <c r="A339" s="61"/>
      <c r="B339" s="137" t="s">
        <v>170</v>
      </c>
      <c r="C339" s="138"/>
      <c r="D339" s="138"/>
      <c r="E339" s="138"/>
      <c r="F339" s="138"/>
      <c r="G339" s="138"/>
      <c r="H339" s="100"/>
      <c r="J339"/>
      <c r="K339"/>
      <c r="L339"/>
      <c r="M339"/>
      <c r="N339"/>
      <c r="O339"/>
      <c r="Q339" s="4"/>
      <c r="R339" s="4"/>
      <c r="S339" s="4"/>
      <c r="T339" s="4"/>
      <c r="U339" s="4"/>
      <c r="V339" s="4"/>
      <c r="W339" s="4"/>
      <c r="X339" s="4"/>
      <c r="Y339" s="4"/>
      <c r="Z339" s="4"/>
      <c r="AA339" s="4"/>
      <c r="AB339" s="4"/>
      <c r="AC339" s="4"/>
      <c r="AD339" s="4"/>
      <c r="AE339" s="4"/>
      <c r="AF339" s="4"/>
      <c r="AG339" s="4"/>
      <c r="AH339" s="4"/>
      <c r="AI339" s="4"/>
      <c r="AJ339" s="4"/>
      <c r="AK339" s="4"/>
      <c r="AL339" s="4"/>
      <c r="AM339" s="4"/>
      <c r="AN339" s="4"/>
      <c r="AO339" s="4"/>
      <c r="AP339" s="4"/>
      <c r="AQ339" s="4"/>
      <c r="AR339" s="4"/>
      <c r="AS339" s="4"/>
      <c r="AT339" s="4"/>
    </row>
    <row r="340" spans="1:46" ht="15" thickBot="1">
      <c r="A340" s="61"/>
      <c r="B340" s="141"/>
      <c r="C340" s="142"/>
      <c r="D340" s="142"/>
      <c r="E340" s="142"/>
      <c r="F340" s="142"/>
      <c r="G340" s="142"/>
      <c r="H340" s="101"/>
      <c r="J340"/>
      <c r="K340"/>
      <c r="L340"/>
      <c r="M340"/>
      <c r="N340"/>
      <c r="O340"/>
      <c r="Q340" s="4"/>
      <c r="R340" s="4"/>
      <c r="S340" s="4"/>
      <c r="T340" s="4"/>
      <c r="U340" s="4"/>
      <c r="V340" s="4"/>
      <c r="W340" s="4"/>
      <c r="X340" s="4"/>
      <c r="Y340" s="4"/>
      <c r="Z340" s="4"/>
      <c r="AA340" s="4"/>
      <c r="AB340" s="4"/>
      <c r="AC340" s="4"/>
      <c r="AD340" s="4"/>
      <c r="AE340" s="4"/>
      <c r="AF340" s="4"/>
      <c r="AG340" s="4"/>
      <c r="AH340" s="4"/>
      <c r="AI340" s="4"/>
      <c r="AJ340" s="4"/>
      <c r="AK340" s="4"/>
      <c r="AL340" s="4"/>
      <c r="AM340" s="4"/>
      <c r="AN340" s="4"/>
      <c r="AO340" s="4"/>
      <c r="AP340" s="4"/>
      <c r="AQ340" s="4"/>
      <c r="AR340" s="4"/>
      <c r="AS340" s="4"/>
      <c r="AT340" s="4"/>
    </row>
    <row r="341" spans="1:46" ht="15" thickBot="1">
      <c r="A341" s="102"/>
      <c r="B341" s="139" t="s">
        <v>171</v>
      </c>
      <c r="C341" s="140"/>
      <c r="D341" s="140"/>
      <c r="E341" s="140"/>
      <c r="F341" s="140"/>
      <c r="G341" s="140"/>
      <c r="H341" s="99"/>
      <c r="J341"/>
      <c r="K341"/>
      <c r="L341"/>
      <c r="M341"/>
      <c r="N341"/>
      <c r="O341"/>
      <c r="Q341" s="4"/>
      <c r="R341" s="4"/>
      <c r="S341" s="4"/>
      <c r="T341" s="4"/>
      <c r="U341" s="4"/>
      <c r="V341" s="4"/>
      <c r="W341" s="4"/>
      <c r="X341" s="4"/>
      <c r="Y341" s="4"/>
      <c r="Z341" s="4"/>
      <c r="AA341" s="4"/>
      <c r="AB341" s="4"/>
      <c r="AC341" s="4"/>
      <c r="AD341" s="4"/>
      <c r="AE341" s="4"/>
      <c r="AF341" s="4"/>
      <c r="AG341" s="4"/>
      <c r="AH341" s="4"/>
      <c r="AI341" s="4"/>
      <c r="AJ341" s="4"/>
      <c r="AK341" s="4"/>
      <c r="AL341" s="4"/>
      <c r="AM341" s="4"/>
      <c r="AN341" s="4"/>
      <c r="AO341" s="4"/>
      <c r="AP341" s="4"/>
      <c r="AQ341" s="4"/>
      <c r="AR341" s="4"/>
      <c r="AS341" s="4"/>
      <c r="AT341" s="4"/>
    </row>
    <row r="342" spans="1:46">
      <c r="A342" s="7"/>
      <c r="B342" s="7"/>
      <c r="C342" s="103"/>
      <c r="E342" s="7"/>
      <c r="F342" s="112"/>
      <c r="G342" s="7"/>
      <c r="H342" s="105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  <c r="AA342" s="4"/>
      <c r="AB342" s="4"/>
      <c r="AC342" s="4"/>
      <c r="AD342" s="4"/>
      <c r="AE342" s="4"/>
      <c r="AF342" s="4"/>
      <c r="AG342" s="4"/>
      <c r="AH342" s="4"/>
      <c r="AI342" s="4"/>
      <c r="AJ342" s="4"/>
      <c r="AK342" s="4"/>
      <c r="AL342" s="4"/>
      <c r="AM342" s="4"/>
      <c r="AN342" s="4"/>
      <c r="AO342" s="4"/>
      <c r="AP342" s="4"/>
      <c r="AQ342" s="4"/>
      <c r="AR342" s="4"/>
      <c r="AS342" s="4"/>
      <c r="AT342" s="4"/>
    </row>
    <row r="343" spans="1:46">
      <c r="A343" s="7"/>
      <c r="B343" s="7"/>
      <c r="C343" s="103"/>
      <c r="E343" s="7"/>
      <c r="F343" s="112"/>
      <c r="G343" s="7"/>
      <c r="H343" s="105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  <c r="AA343" s="4"/>
      <c r="AB343" s="4"/>
      <c r="AC343" s="4"/>
      <c r="AD343" s="4"/>
      <c r="AE343" s="4"/>
      <c r="AF343" s="4"/>
      <c r="AG343" s="4"/>
      <c r="AH343" s="4"/>
      <c r="AI343" s="4"/>
      <c r="AJ343" s="4"/>
      <c r="AK343" s="4"/>
      <c r="AL343" s="4"/>
      <c r="AM343" s="4"/>
      <c r="AN343" s="4"/>
      <c r="AO343" s="4"/>
      <c r="AP343" s="4"/>
      <c r="AQ343" s="4"/>
      <c r="AR343" s="4"/>
      <c r="AS343" s="4"/>
      <c r="AT343" s="4"/>
    </row>
    <row r="344" spans="1:46">
      <c r="A344" s="7"/>
      <c r="B344" s="7"/>
      <c r="C344" s="103"/>
      <c r="E344" s="7"/>
      <c r="F344" s="112"/>
      <c r="G344" s="7"/>
      <c r="H344" s="105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  <c r="AA344" s="4"/>
      <c r="AB344" s="4"/>
      <c r="AC344" s="4"/>
      <c r="AD344" s="4"/>
      <c r="AE344" s="4"/>
      <c r="AF344" s="4"/>
      <c r="AG344" s="4"/>
      <c r="AH344" s="4"/>
      <c r="AI344" s="4"/>
      <c r="AJ344" s="4"/>
      <c r="AK344" s="4"/>
      <c r="AL344" s="4"/>
      <c r="AM344" s="4"/>
      <c r="AN344" s="4"/>
      <c r="AO344" s="4"/>
      <c r="AP344" s="4"/>
      <c r="AQ344" s="4"/>
      <c r="AR344" s="4"/>
      <c r="AS344" s="4"/>
      <c r="AT344" s="4"/>
    </row>
    <row r="345" spans="1:46">
      <c r="A345" s="7"/>
      <c r="B345" s="7"/>
      <c r="C345" s="103"/>
      <c r="E345" s="7"/>
      <c r="F345" s="112"/>
      <c r="G345" s="7"/>
      <c r="H345" s="105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  <c r="AA345" s="4"/>
      <c r="AB345" s="4"/>
      <c r="AC345" s="4"/>
      <c r="AD345" s="4"/>
      <c r="AE345" s="4"/>
      <c r="AF345" s="4"/>
      <c r="AG345" s="4"/>
      <c r="AH345" s="4"/>
      <c r="AI345" s="4"/>
      <c r="AJ345" s="4"/>
      <c r="AK345" s="4"/>
      <c r="AL345" s="4"/>
      <c r="AM345" s="4"/>
      <c r="AN345" s="4"/>
      <c r="AO345" s="4"/>
      <c r="AP345" s="4"/>
      <c r="AQ345" s="4"/>
      <c r="AR345" s="4"/>
      <c r="AS345" s="4"/>
      <c r="AT345" s="4"/>
    </row>
    <row r="346" spans="1:46">
      <c r="A346" s="7"/>
      <c r="B346" s="7"/>
      <c r="C346" s="103"/>
      <c r="E346" s="7"/>
      <c r="F346" s="112"/>
      <c r="G346" s="7"/>
      <c r="H346" s="105"/>
    </row>
    <row r="347" spans="1:46">
      <c r="A347" s="7"/>
      <c r="B347" s="7"/>
      <c r="C347" s="103"/>
      <c r="E347" s="7"/>
      <c r="F347" s="112"/>
      <c r="G347" s="7"/>
      <c r="H347" s="105"/>
    </row>
    <row r="348" spans="1:46">
      <c r="A348" s="7"/>
      <c r="B348" s="7"/>
      <c r="C348" s="103"/>
      <c r="E348" s="7"/>
      <c r="F348" s="112"/>
      <c r="G348" s="7"/>
      <c r="H348" s="105"/>
    </row>
    <row r="349" spans="1:46">
      <c r="A349" s="7"/>
      <c r="B349" s="7"/>
      <c r="C349" s="103"/>
      <c r="E349" s="7"/>
      <c r="F349" s="112"/>
      <c r="G349" s="7"/>
      <c r="H349" s="105"/>
    </row>
    <row r="350" spans="1:46">
      <c r="A350" s="7"/>
      <c r="B350" s="7"/>
      <c r="C350" s="103"/>
      <c r="E350" s="7"/>
      <c r="F350" s="112"/>
      <c r="G350" s="7"/>
      <c r="H350" s="105"/>
    </row>
    <row r="351" spans="1:46">
      <c r="A351" s="7"/>
      <c r="B351" s="7"/>
      <c r="C351" s="103"/>
      <c r="E351" s="7"/>
      <c r="F351" s="112"/>
      <c r="G351" s="7"/>
      <c r="H351" s="105"/>
    </row>
    <row r="352" spans="1:46">
      <c r="A352" s="7"/>
      <c r="B352" s="7"/>
      <c r="C352" s="103"/>
      <c r="E352" s="7"/>
      <c r="F352" s="112"/>
      <c r="G352" s="7"/>
      <c r="H352" s="105"/>
    </row>
    <row r="353" spans="1:8">
      <c r="A353" s="7"/>
      <c r="B353" s="7"/>
      <c r="C353" s="103"/>
      <c r="E353" s="7"/>
      <c r="F353" s="112"/>
      <c r="G353" s="7"/>
      <c r="H353" s="105"/>
    </row>
    <row r="354" spans="1:8">
      <c r="A354" s="7"/>
      <c r="B354" s="7"/>
      <c r="C354" s="103"/>
      <c r="E354" s="7"/>
      <c r="F354" s="112"/>
      <c r="G354" s="7"/>
      <c r="H354" s="105"/>
    </row>
    <row r="355" spans="1:8">
      <c r="A355" s="7"/>
      <c r="B355" s="7"/>
      <c r="C355" s="103"/>
      <c r="E355" s="7"/>
      <c r="F355" s="112"/>
      <c r="G355" s="7"/>
      <c r="H355" s="105"/>
    </row>
    <row r="356" spans="1:8">
      <c r="A356" s="7"/>
      <c r="B356" s="7"/>
      <c r="C356" s="103"/>
      <c r="E356" s="7"/>
      <c r="F356" s="112"/>
      <c r="G356" s="7"/>
      <c r="H356" s="105"/>
    </row>
    <row r="357" spans="1:8">
      <c r="A357" s="7"/>
      <c r="B357" s="7"/>
      <c r="C357" s="103"/>
      <c r="E357" s="7"/>
      <c r="F357" s="112"/>
      <c r="G357" s="7"/>
      <c r="H357" s="105"/>
    </row>
    <row r="358" spans="1:8">
      <c r="A358" s="7"/>
      <c r="B358" s="7"/>
      <c r="C358" s="103"/>
      <c r="E358" s="7"/>
      <c r="F358" s="112"/>
      <c r="G358" s="7"/>
      <c r="H358" s="105"/>
    </row>
    <row r="359" spans="1:8">
      <c r="A359" s="7"/>
      <c r="B359" s="7"/>
      <c r="C359" s="103"/>
      <c r="E359" s="7"/>
      <c r="F359" s="112"/>
      <c r="G359" s="7"/>
      <c r="H359" s="105"/>
    </row>
    <row r="360" spans="1:8">
      <c r="A360" s="7"/>
      <c r="B360" s="7"/>
      <c r="C360" s="103"/>
      <c r="E360" s="7"/>
      <c r="F360" s="112"/>
      <c r="G360" s="7"/>
      <c r="H360" s="105"/>
    </row>
    <row r="361" spans="1:8">
      <c r="A361" s="7"/>
      <c r="B361" s="7"/>
      <c r="C361" s="103"/>
      <c r="E361" s="7"/>
      <c r="F361" s="112"/>
      <c r="G361" s="7"/>
      <c r="H361" s="105"/>
    </row>
    <row r="362" spans="1:8">
      <c r="A362" s="7"/>
      <c r="B362" s="7"/>
      <c r="C362" s="103"/>
      <c r="E362" s="7"/>
      <c r="F362" s="112"/>
      <c r="G362" s="7"/>
      <c r="H362" s="105"/>
    </row>
    <row r="363" spans="1:8">
      <c r="A363" s="7"/>
      <c r="B363" s="7"/>
      <c r="C363" s="103"/>
      <c r="E363" s="7"/>
      <c r="F363" s="112"/>
      <c r="G363" s="7"/>
      <c r="H363" s="105"/>
    </row>
    <row r="364" spans="1:8">
      <c r="A364" s="7"/>
      <c r="B364" s="7"/>
      <c r="C364" s="103"/>
      <c r="E364" s="7"/>
      <c r="F364" s="112"/>
      <c r="G364" s="7"/>
      <c r="H364" s="105"/>
    </row>
    <row r="365" spans="1:8">
      <c r="A365" s="7"/>
      <c r="B365" s="7"/>
      <c r="C365" s="103"/>
      <c r="E365" s="7"/>
      <c r="F365" s="112"/>
      <c r="G365" s="7"/>
      <c r="H365" s="105"/>
    </row>
    <row r="366" spans="1:8">
      <c r="A366" s="7"/>
      <c r="B366" s="7"/>
      <c r="C366" s="103"/>
      <c r="E366" s="7"/>
      <c r="F366" s="112"/>
      <c r="G366" s="7"/>
      <c r="H366" s="105"/>
    </row>
    <row r="367" spans="1:8">
      <c r="A367" s="7"/>
      <c r="B367" s="7"/>
      <c r="C367" s="103"/>
      <c r="E367" s="7"/>
      <c r="F367" s="112"/>
      <c r="G367" s="7"/>
      <c r="H367" s="105"/>
    </row>
    <row r="368" spans="1:8">
      <c r="A368" s="7"/>
      <c r="B368" s="7"/>
      <c r="C368" s="103"/>
      <c r="E368" s="7"/>
      <c r="F368" s="112"/>
      <c r="G368" s="7"/>
      <c r="H368" s="105"/>
    </row>
    <row r="369" spans="1:8">
      <c r="A369" s="7"/>
      <c r="B369" s="7"/>
      <c r="C369" s="103"/>
      <c r="E369" s="7"/>
      <c r="F369" s="112"/>
      <c r="G369" s="7"/>
      <c r="H369" s="105"/>
    </row>
    <row r="370" spans="1:8">
      <c r="A370" s="7"/>
      <c r="B370" s="7"/>
      <c r="C370" s="103"/>
      <c r="E370" s="7"/>
      <c r="F370" s="112"/>
      <c r="G370" s="7"/>
      <c r="H370" s="105"/>
    </row>
    <row r="371" spans="1:8">
      <c r="A371" s="7"/>
      <c r="B371" s="7"/>
      <c r="C371" s="103"/>
      <c r="E371" s="7"/>
      <c r="F371" s="112"/>
      <c r="G371" s="7"/>
      <c r="H371" s="105"/>
    </row>
    <row r="372" spans="1:8">
      <c r="A372" s="7"/>
      <c r="B372" s="7"/>
      <c r="C372" s="103"/>
      <c r="E372" s="7"/>
      <c r="F372" s="112"/>
      <c r="G372" s="7"/>
      <c r="H372" s="105"/>
    </row>
    <row r="373" spans="1:8">
      <c r="A373" s="7"/>
      <c r="B373" s="7"/>
      <c r="C373" s="103"/>
      <c r="E373" s="7"/>
      <c r="F373" s="112"/>
      <c r="G373" s="7"/>
      <c r="H373" s="105"/>
    </row>
    <row r="374" spans="1:8">
      <c r="A374" s="7"/>
      <c r="B374" s="7"/>
      <c r="C374" s="103"/>
      <c r="E374" s="7"/>
      <c r="F374" s="112"/>
      <c r="G374" s="7"/>
      <c r="H374" s="105"/>
    </row>
    <row r="375" spans="1:8">
      <c r="A375" s="7"/>
      <c r="B375" s="7"/>
      <c r="C375" s="103"/>
      <c r="E375" s="7"/>
      <c r="F375" s="112"/>
      <c r="G375" s="7"/>
      <c r="H375" s="105"/>
    </row>
    <row r="376" spans="1:8">
      <c r="A376" s="7"/>
      <c r="B376" s="7"/>
      <c r="C376" s="103"/>
      <c r="E376" s="7"/>
      <c r="F376" s="112"/>
      <c r="G376" s="7"/>
      <c r="H376" s="105"/>
    </row>
    <row r="377" spans="1:8">
      <c r="A377" s="7"/>
      <c r="B377" s="7"/>
      <c r="C377" s="103"/>
      <c r="E377" s="7"/>
      <c r="F377" s="112"/>
      <c r="G377" s="7"/>
      <c r="H377" s="105"/>
    </row>
    <row r="378" spans="1:8">
      <c r="A378" s="7"/>
      <c r="B378" s="7"/>
      <c r="C378" s="103"/>
      <c r="E378" s="7"/>
      <c r="F378" s="112"/>
      <c r="G378" s="7"/>
      <c r="H378" s="105"/>
    </row>
    <row r="379" spans="1:8">
      <c r="A379" s="7"/>
      <c r="B379" s="7"/>
      <c r="C379" s="103"/>
      <c r="E379" s="7"/>
      <c r="F379" s="112"/>
      <c r="G379" s="7"/>
      <c r="H379" s="105"/>
    </row>
    <row r="380" spans="1:8">
      <c r="B380" s="7"/>
      <c r="C380" s="103"/>
      <c r="E380" s="7"/>
      <c r="F380" s="112"/>
      <c r="G380" s="7"/>
      <c r="H380" s="105"/>
    </row>
    <row r="381" spans="1:8">
      <c r="B381" s="7"/>
      <c r="C381" s="103"/>
      <c r="E381" s="7"/>
      <c r="F381" s="112"/>
      <c r="G381" s="7"/>
      <c r="H381" s="105"/>
    </row>
    <row r="382" spans="1:8">
      <c r="B382" s="7"/>
      <c r="C382" s="103"/>
      <c r="E382" s="7"/>
      <c r="F382" s="112"/>
      <c r="G382" s="7"/>
      <c r="H382" s="105"/>
    </row>
    <row r="383" spans="1:8">
      <c r="B383" s="7"/>
      <c r="C383" s="103"/>
      <c r="E383" s="7"/>
      <c r="F383" s="112"/>
      <c r="G383" s="7"/>
      <c r="H383" s="105"/>
    </row>
    <row r="384" spans="1:8">
      <c r="B384" s="7"/>
      <c r="C384" s="103"/>
      <c r="E384" s="7"/>
      <c r="F384" s="112"/>
      <c r="G384" s="7"/>
      <c r="H384" s="105"/>
    </row>
    <row r="385" spans="2:8">
      <c r="B385" s="7"/>
      <c r="C385" s="103"/>
      <c r="E385" s="7"/>
      <c r="F385" s="112"/>
      <c r="G385" s="7"/>
      <c r="H385" s="105"/>
    </row>
    <row r="386" spans="2:8">
      <c r="B386" s="7"/>
      <c r="C386" s="103"/>
      <c r="E386" s="7"/>
      <c r="F386" s="112"/>
      <c r="G386" s="7"/>
      <c r="H386" s="105"/>
    </row>
    <row r="387" spans="2:8">
      <c r="B387" s="7"/>
      <c r="C387" s="103"/>
      <c r="E387" s="7"/>
      <c r="F387" s="112"/>
      <c r="G387" s="7"/>
      <c r="H387" s="105"/>
    </row>
    <row r="388" spans="2:8">
      <c r="B388" s="7"/>
      <c r="C388" s="103"/>
      <c r="E388" s="7"/>
      <c r="F388" s="112"/>
      <c r="G388" s="7"/>
      <c r="H388" s="105"/>
    </row>
    <row r="389" spans="2:8">
      <c r="B389" s="7"/>
      <c r="C389" s="103"/>
      <c r="E389" s="7"/>
      <c r="F389" s="112"/>
      <c r="G389" s="7"/>
      <c r="H389" s="105"/>
    </row>
    <row r="390" spans="2:8">
      <c r="B390" s="7"/>
      <c r="C390" s="103"/>
      <c r="E390" s="7"/>
      <c r="F390" s="112"/>
      <c r="G390" s="7"/>
      <c r="H390" s="105"/>
    </row>
    <row r="391" spans="2:8">
      <c r="B391" s="7"/>
      <c r="C391" s="103"/>
      <c r="E391" s="7"/>
      <c r="F391" s="112"/>
      <c r="G391" s="7"/>
      <c r="H391" s="105"/>
    </row>
    <row r="392" spans="2:8">
      <c r="B392" s="7"/>
      <c r="C392" s="103"/>
      <c r="E392" s="7"/>
      <c r="F392" s="112"/>
      <c r="G392" s="7"/>
      <c r="H392" s="105"/>
    </row>
    <row r="393" spans="2:8">
      <c r="B393" s="7"/>
      <c r="C393" s="103"/>
      <c r="E393" s="7"/>
      <c r="F393" s="112"/>
      <c r="G393" s="7"/>
      <c r="H393" s="105"/>
    </row>
    <row r="394" spans="2:8">
      <c r="B394" s="7"/>
      <c r="C394" s="103"/>
      <c r="E394" s="7"/>
      <c r="F394" s="112"/>
      <c r="G394" s="7"/>
      <c r="H394" s="105"/>
    </row>
    <row r="395" spans="2:8">
      <c r="B395" s="7"/>
      <c r="C395" s="103"/>
      <c r="E395" s="7"/>
      <c r="F395" s="112"/>
      <c r="G395" s="7"/>
      <c r="H395" s="105"/>
    </row>
    <row r="396" spans="2:8">
      <c r="B396" s="7"/>
      <c r="C396" s="103"/>
      <c r="E396" s="7"/>
      <c r="F396" s="112"/>
      <c r="G396" s="7"/>
      <c r="H396" s="105"/>
    </row>
    <row r="397" spans="2:8">
      <c r="B397" s="7"/>
      <c r="C397" s="103"/>
      <c r="E397" s="7"/>
      <c r="F397" s="112"/>
      <c r="G397" s="7"/>
      <c r="H397" s="105"/>
    </row>
    <row r="398" spans="2:8">
      <c r="B398" s="7"/>
      <c r="C398" s="103"/>
      <c r="E398" s="7"/>
      <c r="F398" s="112"/>
      <c r="G398" s="7"/>
      <c r="H398" s="105"/>
    </row>
  </sheetData>
  <mergeCells count="8">
    <mergeCell ref="B339:G339"/>
    <mergeCell ref="B341:G341"/>
    <mergeCell ref="B340:G340"/>
    <mergeCell ref="A7:A8"/>
    <mergeCell ref="B7:H7"/>
    <mergeCell ref="B8:H8"/>
    <mergeCell ref="B337:G337"/>
    <mergeCell ref="B338:H338"/>
  </mergeCells>
  <phoneticPr fontId="42" type="noConversion"/>
  <pageMargins left="0.25" right="0.25" top="0.75" bottom="0.75" header="0.3" footer="0.3"/>
  <pageSetup paperSize="9" scale="6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63a24ee-8e8f-4559-8eff-41a76d35258e">
      <Terms xmlns="http://schemas.microsoft.com/office/infopath/2007/PartnerControls"/>
    </lcf76f155ced4ddcb4097134ff3c332f>
    <TaxCatchAll xmlns="3cab630f-d2fa-4837-b728-1d761e127611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A95200A048DAB4D953DC02F3CB2DE06" ma:contentTypeVersion="14" ma:contentTypeDescription="Crée un document." ma:contentTypeScope="" ma:versionID="ac1c04793f65e2edd3e8a498e63c2eeb">
  <xsd:schema xmlns:xsd="http://www.w3.org/2001/XMLSchema" xmlns:xs="http://www.w3.org/2001/XMLSchema" xmlns:p="http://schemas.microsoft.com/office/2006/metadata/properties" xmlns:ns2="363a24ee-8e8f-4559-8eff-41a76d35258e" xmlns:ns3="3cab630f-d2fa-4837-b728-1d761e127611" targetNamespace="http://schemas.microsoft.com/office/2006/metadata/properties" ma:root="true" ma:fieldsID="bc293c031b8602e8e1bc1e810b75cb1d" ns2:_="" ns3:_="">
    <xsd:import namespace="363a24ee-8e8f-4559-8eff-41a76d35258e"/>
    <xsd:import namespace="3cab630f-d2fa-4837-b728-1d761e12761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3a24ee-8e8f-4559-8eff-41a76d3525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Balises d’images" ma:readOnly="false" ma:fieldId="{5cf76f15-5ced-4ddc-b409-7134ff3c332f}" ma:taxonomyMulti="true" ma:sspId="aba44a8f-0b61-4b82-a97d-a3ed47a2d64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ab630f-d2fa-4837-b728-1d761e12761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9c37d892-1dee-4f94-b882-bb487a65a63b}" ma:internalName="TaxCatchAll" ma:showField="CatchAllData" ma:web="3cab630f-d2fa-4837-b728-1d761e12761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45679AD-E22F-4363-B161-213D78D666F8}"/>
</file>

<file path=customXml/itemProps2.xml><?xml version="1.0" encoding="utf-8"?>
<ds:datastoreItem xmlns:ds="http://schemas.openxmlformats.org/officeDocument/2006/customXml" ds:itemID="{91F230D5-72D2-4023-A87C-7895FF8545A2}"/>
</file>

<file path=customXml/itemProps3.xml><?xml version="1.0" encoding="utf-8"?>
<ds:datastoreItem xmlns:ds="http://schemas.openxmlformats.org/officeDocument/2006/customXml" ds:itemID="{2CC38E35-0813-4850-8801-E3F9E26A93B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Hewlett-Packard Company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cp:keywords/>
  <dc:description/>
  <cp:lastModifiedBy>Cécile ELBAZ</cp:lastModifiedBy>
  <cp:revision/>
  <dcterms:created xsi:type="dcterms:W3CDTF">2017-01-18T12:14:23Z</dcterms:created>
  <dcterms:modified xsi:type="dcterms:W3CDTF">2025-07-09T07:29:29Z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0x010100CA95200A048DAB4D953DC02F3CB2DE06</vt:lpwstr>
  </property>
  <property fmtid="{D5CDD505-2E9C-101B-9397-08002B2CF9AE}" pid="3" name="MediaServiceImageTags">
    <vt:lpwstr/>
  </property>
</Properties>
</file>